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drawings/drawing2.xml" ContentType="application/vnd.openxmlformats-officedocument.drawing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3.xml" ContentType="application/vnd.openxmlformats-officedocument.drawing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U:\(S2k Documents)\"/>
    </mc:Choice>
  </mc:AlternateContent>
  <xr:revisionPtr revIDLastSave="0" documentId="13_ncr:1_{811E8101-DA28-4AF3-BC27-6A9A5E8D40B0}" xr6:coauthVersionLast="47" xr6:coauthVersionMax="47" xr10:uidLastSave="{00000000-0000-0000-0000-000000000000}"/>
  <bookViews>
    <workbookView xWindow="-108" yWindow="-108" windowWidth="30936" windowHeight="16896" xr2:uid="{E4033C52-A379-4F0F-87CD-2801318DAD3D}"/>
  </bookViews>
  <sheets>
    <sheet name="MAIN TAB" sheetId="1" r:id="rId1"/>
    <sheet name="MORE" sheetId="17" r:id="rId2"/>
    <sheet name="MSA TAB" sheetId="4" r:id="rId3"/>
    <sheet name="ITEM BAL(WMS-MFG-PURCH)" sheetId="5" r:id="rId4"/>
    <sheet name="PRICING" sheetId="2" r:id="rId5"/>
    <sheet name="IT CHECKLIST" sheetId="16" r:id="rId6"/>
    <sheet name="UNITS OF MEASURE" sheetId="9" r:id="rId7"/>
    <sheet name="DIVISIONS LISTING" sheetId="6" r:id="rId8"/>
    <sheet name="CLASS LISTING" sheetId="7" r:id="rId9"/>
    <sheet name="COMMODITY CODES" sheetId="10" r:id="rId10"/>
    <sheet name="BRAND LABELS" sheetId="11" r:id="rId11"/>
    <sheet name="MSA CATEGORIES" sheetId="12" r:id="rId12"/>
    <sheet name="BURDEN CODES" sheetId="13" r:id="rId13"/>
    <sheet name="OTHER MIS CODES" sheetId="15" r:id="rId14"/>
  </sheets>
  <definedNames>
    <definedName name="_xlnm.Print_Area" localSheetId="5">'IT CHECKLIST'!$A$1:$O$21</definedName>
    <definedName name="_xlnm.Print_Area" localSheetId="3">'ITEM BAL(WMS-MFG-PURCH)'!$A$1:$O$16</definedName>
    <definedName name="_xlnm.Print_Area" localSheetId="0">'MAIN TAB'!$A$1:$O$35</definedName>
    <definedName name="_xlnm.Print_Area" localSheetId="1">MORE!$A$1:$G$19</definedName>
    <definedName name="_xlnm.Print_Area" localSheetId="2">'MSA TAB'!$A$1:$F$16</definedName>
    <definedName name="_xlnm.Print_Area" localSheetId="4">PRICING!$A$1:$F$21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10" l="1"/>
  <c r="K20" i="1"/>
  <c r="A14" i="13"/>
  <c r="A13" i="13"/>
  <c r="A12" i="13"/>
  <c r="A11" i="13"/>
  <c r="A10" i="13"/>
  <c r="A9" i="13"/>
  <c r="A8" i="13"/>
  <c r="A7" i="13"/>
  <c r="A6" i="13"/>
  <c r="A5" i="13"/>
  <c r="A4" i="13"/>
  <c r="D1475" i="13"/>
  <c r="D1474" i="13"/>
  <c r="D1473" i="13"/>
  <c r="D1472" i="13"/>
  <c r="D1471" i="13"/>
  <c r="D1470" i="13"/>
  <c r="D1469" i="13"/>
  <c r="D1468" i="13"/>
  <c r="D1467" i="13"/>
  <c r="D1466" i="13"/>
  <c r="D1465" i="13"/>
  <c r="D1464" i="13"/>
  <c r="D1463" i="13"/>
  <c r="D1462" i="13"/>
  <c r="D1461" i="13"/>
  <c r="D1460" i="13"/>
  <c r="D1459" i="13"/>
  <c r="D1458" i="13"/>
  <c r="D1457" i="13"/>
  <c r="D1456" i="13"/>
  <c r="D1455" i="13"/>
  <c r="D1454" i="13"/>
  <c r="D1453" i="13"/>
  <c r="D1452" i="13"/>
  <c r="D1451" i="13"/>
  <c r="D1450" i="13"/>
  <c r="D1449" i="13"/>
  <c r="D1448" i="13"/>
  <c r="D1447" i="13"/>
  <c r="D1446" i="13"/>
  <c r="D1445" i="13"/>
  <c r="D1444" i="13"/>
  <c r="D1443" i="13"/>
  <c r="D1442" i="13"/>
  <c r="D1441" i="13"/>
  <c r="D1440" i="13"/>
  <c r="D1439" i="13"/>
  <c r="D1438" i="13"/>
  <c r="D1437" i="13"/>
  <c r="D1436" i="13"/>
  <c r="D1435" i="13"/>
  <c r="D1434" i="13"/>
  <c r="D1433" i="13"/>
  <c r="D1432" i="13"/>
  <c r="D1431" i="13"/>
  <c r="D1430" i="13"/>
  <c r="D1429" i="13"/>
  <c r="D1428" i="13"/>
  <c r="D1427" i="13"/>
  <c r="D1426" i="13"/>
  <c r="D1425" i="13"/>
  <c r="D1424" i="13"/>
  <c r="D1423" i="13"/>
  <c r="D1422" i="13"/>
  <c r="D1421" i="13"/>
  <c r="D1420" i="13"/>
  <c r="D1419" i="13"/>
  <c r="D1418" i="13"/>
  <c r="D1417" i="13"/>
  <c r="D1416" i="13"/>
  <c r="D1415" i="13"/>
  <c r="D1414" i="13"/>
  <c r="D1413" i="13"/>
  <c r="D1412" i="13"/>
  <c r="D1411" i="13"/>
  <c r="D1410" i="13"/>
  <c r="D1409" i="13"/>
  <c r="D1408" i="13"/>
  <c r="D1407" i="13"/>
  <c r="D1406" i="13"/>
  <c r="D1405" i="13"/>
  <c r="D1404" i="13"/>
  <c r="D1403" i="13"/>
  <c r="D1402" i="13"/>
  <c r="D1401" i="13"/>
  <c r="D1400" i="13"/>
  <c r="D1399" i="13"/>
  <c r="D1398" i="13"/>
  <c r="D1397" i="13"/>
  <c r="D1396" i="13"/>
  <c r="D1395" i="13"/>
  <c r="D1394" i="13"/>
  <c r="D1393" i="13"/>
  <c r="D1392" i="13"/>
  <c r="D1391" i="13"/>
  <c r="D1390" i="13"/>
  <c r="D1389" i="13"/>
  <c r="D1388" i="13"/>
  <c r="D1387" i="13"/>
  <c r="D1386" i="13"/>
  <c r="D1385" i="13"/>
  <c r="D1384" i="13"/>
  <c r="D1383" i="13"/>
  <c r="D1382" i="13"/>
  <c r="D1381" i="13"/>
  <c r="D1380" i="13"/>
  <c r="D1379" i="13"/>
  <c r="D1378" i="13"/>
  <c r="D1377" i="13"/>
  <c r="D1376" i="13"/>
  <c r="D1375" i="13"/>
  <c r="D1374" i="13"/>
  <c r="D1373" i="13"/>
  <c r="D1372" i="13"/>
  <c r="D1371" i="13"/>
  <c r="D1370" i="13"/>
  <c r="D1369" i="13"/>
  <c r="D1368" i="13"/>
  <c r="D1367" i="13"/>
  <c r="D1366" i="13"/>
  <c r="D1365" i="13"/>
  <c r="D1364" i="13"/>
  <c r="D1363" i="13"/>
  <c r="D1362" i="13"/>
  <c r="D1361" i="13"/>
  <c r="D1360" i="13"/>
  <c r="D1359" i="13"/>
  <c r="D1358" i="13"/>
  <c r="D1357" i="13"/>
  <c r="D1356" i="13"/>
  <c r="D1355" i="13"/>
  <c r="D1354" i="13"/>
  <c r="D1353" i="13"/>
  <c r="D1352" i="13"/>
  <c r="D1351" i="13"/>
  <c r="D1350" i="13"/>
  <c r="D1349" i="13"/>
  <c r="D1348" i="13"/>
  <c r="D1347" i="13"/>
  <c r="D1346" i="13"/>
  <c r="D1345" i="13"/>
  <c r="D1344" i="13"/>
  <c r="D1343" i="13"/>
  <c r="D1342" i="13"/>
  <c r="D1341" i="13"/>
  <c r="D1340" i="13"/>
  <c r="D1339" i="13"/>
  <c r="D1338" i="13"/>
  <c r="D1337" i="13"/>
  <c r="D1336" i="13"/>
  <c r="D1335" i="13"/>
  <c r="D1334" i="13"/>
  <c r="D1333" i="13"/>
  <c r="D1332" i="13"/>
  <c r="D1331" i="13"/>
  <c r="D1330" i="13"/>
  <c r="D1329" i="13"/>
  <c r="D1328" i="13"/>
  <c r="D1327" i="13"/>
  <c r="D1326" i="13"/>
  <c r="D1325" i="13"/>
  <c r="D1324" i="13"/>
  <c r="D1323" i="13"/>
  <c r="D1322" i="13"/>
  <c r="D1321" i="13"/>
  <c r="D1320" i="13"/>
  <c r="D1319" i="13"/>
  <c r="D1318" i="13"/>
  <c r="D1317" i="13"/>
  <c r="D1316" i="13"/>
  <c r="D1315" i="13"/>
  <c r="D1314" i="13"/>
  <c r="D1313" i="13"/>
  <c r="D1312" i="13"/>
  <c r="D1311" i="13"/>
  <c r="D1310" i="13"/>
  <c r="D1309" i="13"/>
  <c r="D1308" i="13"/>
  <c r="D1307" i="13"/>
  <c r="D1306" i="13"/>
  <c r="D1305" i="13"/>
  <c r="D1304" i="13"/>
  <c r="D1303" i="13"/>
  <c r="D1302" i="13"/>
  <c r="D1301" i="13"/>
  <c r="D1300" i="13"/>
  <c r="D1299" i="13"/>
  <c r="D1298" i="13"/>
  <c r="D1297" i="13"/>
  <c r="D1296" i="13"/>
  <c r="D1295" i="13"/>
  <c r="D1294" i="13"/>
  <c r="D1293" i="13"/>
  <c r="D1292" i="13"/>
  <c r="D1291" i="13"/>
  <c r="D1290" i="13"/>
  <c r="D1289" i="13"/>
  <c r="D1288" i="13"/>
  <c r="D1287" i="13"/>
  <c r="D1286" i="13"/>
  <c r="D1285" i="13"/>
  <c r="D1284" i="13"/>
  <c r="D1283" i="13"/>
  <c r="D1282" i="13"/>
  <c r="D1281" i="13"/>
  <c r="D1280" i="13"/>
  <c r="D1279" i="13"/>
  <c r="D1278" i="13"/>
  <c r="D1277" i="13"/>
  <c r="D1276" i="13"/>
  <c r="D1275" i="13"/>
  <c r="D1274" i="13"/>
  <c r="D1273" i="13"/>
  <c r="D1272" i="13"/>
  <c r="D1271" i="13"/>
  <c r="D1270" i="13"/>
  <c r="D1269" i="13"/>
  <c r="D1268" i="13"/>
  <c r="D1267" i="13"/>
  <c r="D1266" i="13"/>
  <c r="D1265" i="13"/>
  <c r="D1264" i="13"/>
  <c r="D1263" i="13"/>
  <c r="D1262" i="13"/>
  <c r="D1261" i="13"/>
  <c r="D1260" i="13"/>
  <c r="D1259" i="13"/>
  <c r="D1258" i="13"/>
  <c r="D1257" i="13"/>
  <c r="D1256" i="13"/>
  <c r="D1255" i="13"/>
  <c r="D1254" i="13"/>
  <c r="D1253" i="13"/>
  <c r="D1252" i="13"/>
  <c r="D1251" i="13"/>
  <c r="D1250" i="13"/>
  <c r="D1249" i="13"/>
  <c r="D1248" i="13"/>
  <c r="D1247" i="13"/>
  <c r="D1246" i="13"/>
  <c r="D1245" i="13"/>
  <c r="D1244" i="13"/>
  <c r="D1243" i="13"/>
  <c r="D1242" i="13"/>
  <c r="D1241" i="13"/>
  <c r="D1240" i="13"/>
  <c r="D1239" i="13"/>
  <c r="D1238" i="13"/>
  <c r="D1237" i="13"/>
  <c r="D1236" i="13"/>
  <c r="D1235" i="13"/>
  <c r="D1234" i="13"/>
  <c r="D1233" i="13"/>
  <c r="D1232" i="13"/>
  <c r="D1231" i="13"/>
  <c r="D1230" i="13"/>
  <c r="D1229" i="13"/>
  <c r="D1228" i="13"/>
  <c r="D1227" i="13"/>
  <c r="D1226" i="13"/>
  <c r="D1225" i="13"/>
  <c r="D1224" i="13"/>
  <c r="D1223" i="13"/>
  <c r="D1222" i="13"/>
  <c r="D1221" i="13"/>
  <c r="D1220" i="13"/>
  <c r="D1219" i="13"/>
  <c r="D1218" i="13"/>
  <c r="D1217" i="13"/>
  <c r="D1216" i="13"/>
  <c r="D1215" i="13"/>
  <c r="D1214" i="13"/>
  <c r="D1213" i="13"/>
  <c r="D1212" i="13"/>
  <c r="D1211" i="13"/>
  <c r="D1210" i="13"/>
  <c r="D1209" i="13"/>
  <c r="D1208" i="13"/>
  <c r="D1207" i="13"/>
  <c r="D1206" i="13"/>
  <c r="D1205" i="13"/>
  <c r="D1204" i="13"/>
  <c r="D1203" i="13"/>
  <c r="D1202" i="13"/>
  <c r="D1201" i="13"/>
  <c r="D1200" i="13"/>
  <c r="D1199" i="13"/>
  <c r="D1198" i="13"/>
  <c r="D1197" i="13"/>
  <c r="D1196" i="13"/>
  <c r="D1195" i="13"/>
  <c r="D1194" i="13"/>
  <c r="D1193" i="13"/>
  <c r="D1192" i="13"/>
  <c r="D1191" i="13"/>
  <c r="D1190" i="13"/>
  <c r="D1189" i="13"/>
  <c r="D1188" i="13"/>
  <c r="D1187" i="13"/>
  <c r="D1186" i="13"/>
  <c r="D1185" i="13"/>
  <c r="D1184" i="13"/>
  <c r="D1183" i="13"/>
  <c r="D1182" i="13"/>
  <c r="D1181" i="13"/>
  <c r="D1180" i="13"/>
  <c r="D1179" i="13"/>
  <c r="D1178" i="13"/>
  <c r="D1177" i="13"/>
  <c r="D1176" i="13"/>
  <c r="D1175" i="13"/>
  <c r="D1174" i="13"/>
  <c r="D1173" i="13"/>
  <c r="D1172" i="13"/>
  <c r="D1171" i="13"/>
  <c r="D1170" i="13"/>
  <c r="D1169" i="13"/>
  <c r="D1168" i="13"/>
  <c r="D1167" i="13"/>
  <c r="D1166" i="13"/>
  <c r="D1165" i="13"/>
  <c r="D1164" i="13"/>
  <c r="D1163" i="13"/>
  <c r="D1162" i="13"/>
  <c r="D1161" i="13"/>
  <c r="D1160" i="13"/>
  <c r="D1159" i="13"/>
  <c r="D1158" i="13"/>
  <c r="D1157" i="13"/>
  <c r="D1156" i="13"/>
  <c r="D1155" i="13"/>
  <c r="D1154" i="13"/>
  <c r="D1153" i="13"/>
  <c r="D1152" i="13"/>
  <c r="D1151" i="13"/>
  <c r="D1150" i="13"/>
  <c r="D1149" i="13"/>
  <c r="D1148" i="13"/>
  <c r="D1147" i="13"/>
  <c r="D1146" i="13"/>
  <c r="D1145" i="13"/>
  <c r="D1144" i="13"/>
  <c r="D1143" i="13"/>
  <c r="D1142" i="13"/>
  <c r="D1141" i="13"/>
  <c r="D1140" i="13"/>
  <c r="D1139" i="13"/>
  <c r="D1138" i="13"/>
  <c r="D1137" i="13"/>
  <c r="D1136" i="13"/>
  <c r="D1135" i="13"/>
  <c r="D1134" i="13"/>
  <c r="D1133" i="13"/>
  <c r="D1132" i="13"/>
  <c r="D1131" i="13"/>
  <c r="D1130" i="13"/>
  <c r="D1129" i="13"/>
  <c r="D1128" i="13"/>
  <c r="D1127" i="13"/>
  <c r="D1126" i="13"/>
  <c r="D1125" i="13"/>
  <c r="D1124" i="13"/>
  <c r="D1123" i="13"/>
  <c r="D1122" i="13"/>
  <c r="D1121" i="13"/>
  <c r="D1120" i="13"/>
  <c r="D1119" i="13"/>
  <c r="D1118" i="13"/>
  <c r="D1117" i="13"/>
  <c r="D1116" i="13"/>
  <c r="D1115" i="13"/>
  <c r="D1114" i="13"/>
  <c r="D1113" i="13"/>
  <c r="D1112" i="13"/>
  <c r="D1111" i="13"/>
  <c r="D1110" i="13"/>
  <c r="D1109" i="13"/>
  <c r="D1108" i="13"/>
  <c r="D1107" i="13"/>
  <c r="D1106" i="13"/>
  <c r="D1105" i="13"/>
  <c r="D1104" i="13"/>
  <c r="D1103" i="13"/>
  <c r="D1102" i="13"/>
  <c r="D1101" i="13"/>
  <c r="D1100" i="13"/>
  <c r="D1099" i="13"/>
  <c r="D1098" i="13"/>
  <c r="D1097" i="13"/>
  <c r="D1096" i="13"/>
  <c r="D1095" i="13"/>
  <c r="D1094" i="13"/>
  <c r="D1093" i="13"/>
  <c r="D1092" i="13"/>
  <c r="D1091" i="13"/>
  <c r="D1090" i="13"/>
  <c r="D1089" i="13"/>
  <c r="D1088" i="13"/>
  <c r="D1087" i="13"/>
  <c r="D1086" i="13"/>
  <c r="D1085" i="13"/>
  <c r="D1084" i="13"/>
  <c r="D1083" i="13"/>
  <c r="D1082" i="13"/>
  <c r="D1081" i="13"/>
  <c r="D1080" i="13"/>
  <c r="D1079" i="13"/>
  <c r="D1078" i="13"/>
  <c r="D1077" i="13"/>
  <c r="D1076" i="13"/>
  <c r="D1075" i="13"/>
  <c r="D1074" i="13"/>
  <c r="D1073" i="13"/>
  <c r="D1072" i="13"/>
  <c r="D1071" i="13"/>
  <c r="D1070" i="13"/>
  <c r="D1069" i="13"/>
  <c r="D1068" i="13"/>
  <c r="D1067" i="13"/>
  <c r="D1066" i="13"/>
  <c r="D1065" i="13"/>
  <c r="D1064" i="13"/>
  <c r="D1063" i="13"/>
  <c r="D1062" i="13"/>
  <c r="D1061" i="13"/>
  <c r="D1060" i="13"/>
  <c r="D1059" i="13"/>
  <c r="D1058" i="13"/>
  <c r="D1057" i="13"/>
  <c r="D1056" i="13"/>
  <c r="D1055" i="13"/>
  <c r="D1054" i="13"/>
  <c r="D1053" i="13"/>
  <c r="D1052" i="13"/>
  <c r="D1051" i="13"/>
  <c r="D1050" i="13"/>
  <c r="D1049" i="13"/>
  <c r="D1048" i="13"/>
  <c r="D1047" i="13"/>
  <c r="D1046" i="13"/>
  <c r="D1045" i="13"/>
  <c r="D1044" i="13"/>
  <c r="D1043" i="13"/>
  <c r="D1042" i="13"/>
  <c r="D1041" i="13"/>
  <c r="D1040" i="13"/>
  <c r="D1039" i="13"/>
  <c r="D1038" i="13"/>
  <c r="D1037" i="13"/>
  <c r="D1036" i="13"/>
  <c r="D1035" i="13"/>
  <c r="D1034" i="13"/>
  <c r="D1033" i="13"/>
  <c r="D1032" i="13"/>
  <c r="D1031" i="13"/>
  <c r="D1030" i="13"/>
  <c r="D1029" i="13"/>
  <c r="D1028" i="13"/>
  <c r="D1027" i="13"/>
  <c r="D1026" i="13"/>
  <c r="D1025" i="13"/>
  <c r="D1024" i="13"/>
  <c r="D1023" i="13"/>
  <c r="D1022" i="13"/>
  <c r="D1021" i="13"/>
  <c r="D1020" i="13"/>
  <c r="D1019" i="13"/>
  <c r="D1018" i="13"/>
  <c r="D1017" i="13"/>
  <c r="D1016" i="13"/>
  <c r="D1015" i="13"/>
  <c r="D1014" i="13"/>
  <c r="D1013" i="13"/>
  <c r="D1012" i="13"/>
  <c r="D1011" i="13"/>
  <c r="D1010" i="13"/>
  <c r="D1009" i="13"/>
  <c r="D1008" i="13"/>
  <c r="D1007" i="13"/>
  <c r="D1006" i="13"/>
  <c r="D1005" i="13"/>
  <c r="D1004" i="13"/>
  <c r="D1003" i="13"/>
  <c r="D1002" i="13"/>
  <c r="D1001" i="13"/>
  <c r="D1000" i="13"/>
  <c r="D999" i="13"/>
  <c r="D998" i="13"/>
  <c r="D997" i="13"/>
  <c r="D996" i="13"/>
  <c r="D995" i="13"/>
  <c r="D994" i="13"/>
  <c r="D993" i="13"/>
  <c r="D992" i="13"/>
  <c r="D991" i="13"/>
  <c r="D990" i="13"/>
  <c r="D989" i="13"/>
  <c r="D988" i="13"/>
  <c r="D987" i="13"/>
  <c r="D986" i="13"/>
  <c r="D985" i="13"/>
  <c r="D984" i="13"/>
  <c r="D983" i="13"/>
  <c r="D982" i="13"/>
  <c r="D981" i="13"/>
  <c r="D980" i="13"/>
  <c r="D979" i="13"/>
  <c r="D978" i="13"/>
  <c r="D977" i="13"/>
  <c r="D976" i="13"/>
  <c r="D975" i="13"/>
  <c r="D974" i="13"/>
  <c r="D973" i="13"/>
  <c r="D972" i="13"/>
  <c r="D971" i="13"/>
  <c r="D970" i="13"/>
  <c r="D969" i="13"/>
  <c r="D968" i="13"/>
  <c r="D967" i="13"/>
  <c r="D966" i="13"/>
  <c r="D965" i="13"/>
  <c r="D964" i="13"/>
  <c r="D963" i="13"/>
  <c r="D962" i="13"/>
  <c r="D961" i="13"/>
  <c r="D960" i="13"/>
  <c r="D959" i="13"/>
  <c r="D958" i="13"/>
  <c r="D957" i="13"/>
  <c r="D956" i="13"/>
  <c r="D955" i="13"/>
  <c r="D954" i="13"/>
  <c r="D953" i="13"/>
  <c r="D952" i="13"/>
  <c r="D951" i="13"/>
  <c r="D950" i="13"/>
  <c r="D949" i="13"/>
  <c r="D948" i="13"/>
  <c r="D947" i="13"/>
  <c r="D946" i="13"/>
  <c r="D945" i="13"/>
  <c r="D944" i="13"/>
  <c r="D943" i="13"/>
  <c r="D942" i="13"/>
  <c r="D941" i="13"/>
  <c r="D940" i="13"/>
  <c r="D939" i="13"/>
  <c r="D938" i="13"/>
  <c r="D937" i="13"/>
  <c r="D936" i="13"/>
  <c r="D935" i="13"/>
  <c r="D934" i="13"/>
  <c r="D933" i="13"/>
  <c r="D932" i="13"/>
  <c r="D931" i="13"/>
  <c r="D930" i="13"/>
  <c r="D929" i="13"/>
  <c r="D928" i="13"/>
  <c r="D927" i="13"/>
  <c r="D926" i="13"/>
  <c r="D925" i="13"/>
  <c r="D924" i="13"/>
  <c r="D923" i="13"/>
  <c r="D922" i="13"/>
  <c r="D921" i="13"/>
  <c r="D920" i="13"/>
  <c r="D919" i="13"/>
  <c r="D918" i="13"/>
  <c r="D917" i="13"/>
  <c r="D916" i="13"/>
  <c r="D915" i="13"/>
  <c r="D914" i="13"/>
  <c r="D913" i="13"/>
  <c r="D912" i="13"/>
  <c r="D911" i="13"/>
  <c r="D910" i="13"/>
  <c r="D909" i="13"/>
  <c r="D908" i="13"/>
  <c r="D907" i="13"/>
  <c r="D906" i="13"/>
  <c r="D905" i="13"/>
  <c r="D904" i="13"/>
  <c r="D903" i="13"/>
  <c r="D902" i="13"/>
  <c r="D901" i="13"/>
  <c r="D900" i="13"/>
  <c r="D899" i="13"/>
  <c r="D898" i="13"/>
  <c r="D897" i="13"/>
  <c r="D896" i="13"/>
  <c r="D895" i="13"/>
  <c r="D894" i="13"/>
  <c r="D893" i="13"/>
  <c r="D892" i="13"/>
  <c r="D891" i="13"/>
  <c r="D890" i="13"/>
  <c r="D889" i="13"/>
  <c r="D888" i="13"/>
  <c r="D887" i="13"/>
  <c r="D886" i="13"/>
  <c r="D885" i="13"/>
  <c r="D884" i="13"/>
  <c r="D883" i="13"/>
  <c r="D882" i="13"/>
  <c r="D881" i="13"/>
  <c r="D880" i="13"/>
  <c r="D879" i="13"/>
  <c r="D878" i="13"/>
  <c r="D877" i="13"/>
  <c r="D876" i="13"/>
  <c r="D875" i="13"/>
  <c r="D874" i="13"/>
  <c r="D873" i="13"/>
  <c r="D872" i="13"/>
  <c r="D871" i="13"/>
  <c r="D870" i="13"/>
  <c r="D869" i="13"/>
  <c r="D868" i="13"/>
  <c r="D867" i="13"/>
  <c r="D866" i="13"/>
  <c r="D865" i="13"/>
  <c r="D864" i="13"/>
  <c r="D863" i="13"/>
  <c r="D862" i="13"/>
  <c r="D861" i="13"/>
  <c r="D860" i="13"/>
  <c r="D859" i="13"/>
  <c r="D858" i="13"/>
  <c r="D857" i="13"/>
  <c r="D856" i="13"/>
  <c r="D855" i="13"/>
  <c r="D854" i="13"/>
  <c r="D853" i="13"/>
  <c r="D852" i="13"/>
  <c r="D851" i="13"/>
  <c r="D850" i="13"/>
  <c r="D849" i="13"/>
  <c r="D848" i="13"/>
  <c r="D847" i="13"/>
  <c r="D846" i="13"/>
  <c r="D845" i="13"/>
  <c r="D844" i="13"/>
  <c r="D843" i="13"/>
  <c r="D842" i="13"/>
  <c r="D841" i="13"/>
  <c r="D840" i="13"/>
  <c r="D839" i="13"/>
  <c r="D838" i="13"/>
  <c r="D837" i="13"/>
  <c r="D836" i="13"/>
  <c r="D835" i="13"/>
  <c r="D834" i="13"/>
  <c r="D833" i="13"/>
  <c r="D832" i="13"/>
  <c r="D831" i="13"/>
  <c r="D830" i="13"/>
  <c r="D829" i="13"/>
  <c r="D828" i="13"/>
  <c r="D827" i="13"/>
  <c r="D826" i="13"/>
  <c r="D825" i="13"/>
  <c r="D824" i="13"/>
  <c r="D823" i="13"/>
  <c r="D822" i="13"/>
  <c r="D821" i="13"/>
  <c r="D820" i="13"/>
  <c r="D819" i="13"/>
  <c r="D818" i="13"/>
  <c r="D817" i="13"/>
  <c r="D816" i="13"/>
  <c r="D815" i="13"/>
  <c r="D814" i="13"/>
  <c r="D813" i="13"/>
  <c r="D812" i="13"/>
  <c r="D811" i="13"/>
  <c r="D810" i="13"/>
  <c r="D809" i="13"/>
  <c r="D808" i="13"/>
  <c r="D807" i="13"/>
  <c r="D806" i="13"/>
  <c r="D805" i="13"/>
  <c r="D804" i="13"/>
  <c r="D803" i="13"/>
  <c r="D802" i="13"/>
  <c r="D801" i="13"/>
  <c r="D800" i="13"/>
  <c r="D799" i="13"/>
  <c r="D798" i="13"/>
  <c r="D797" i="13"/>
  <c r="D796" i="13"/>
  <c r="D795" i="13"/>
  <c r="D794" i="13"/>
  <c r="D793" i="13"/>
  <c r="D792" i="13"/>
  <c r="D791" i="13"/>
  <c r="D790" i="13"/>
  <c r="D789" i="13"/>
  <c r="D788" i="13"/>
  <c r="D787" i="13"/>
  <c r="D786" i="13"/>
  <c r="D785" i="13"/>
  <c r="D784" i="13"/>
  <c r="D783" i="13"/>
  <c r="D782" i="13"/>
  <c r="D781" i="13"/>
  <c r="D780" i="13"/>
  <c r="D779" i="13"/>
  <c r="D778" i="13"/>
  <c r="D777" i="13"/>
  <c r="D776" i="13"/>
  <c r="D775" i="13"/>
  <c r="D774" i="13"/>
  <c r="D773" i="13"/>
  <c r="D772" i="13"/>
  <c r="D771" i="13"/>
  <c r="D770" i="13"/>
  <c r="D769" i="13"/>
  <c r="D768" i="13"/>
  <c r="D767" i="13"/>
  <c r="D766" i="13"/>
  <c r="D765" i="13"/>
  <c r="D764" i="13"/>
  <c r="D763" i="13"/>
  <c r="D762" i="13"/>
  <c r="D761" i="13"/>
  <c r="D760" i="13"/>
  <c r="D759" i="13"/>
  <c r="D758" i="13"/>
  <c r="D757" i="13"/>
  <c r="D756" i="13"/>
  <c r="D755" i="13"/>
  <c r="D754" i="13"/>
  <c r="D753" i="13"/>
  <c r="D752" i="13"/>
  <c r="D751" i="13"/>
  <c r="D750" i="13"/>
  <c r="D749" i="13"/>
  <c r="D748" i="13"/>
  <c r="D747" i="13"/>
  <c r="D746" i="13"/>
  <c r="D745" i="13"/>
  <c r="D744" i="13"/>
  <c r="D743" i="13"/>
  <c r="D742" i="13"/>
  <c r="D741" i="13"/>
  <c r="D740" i="13"/>
  <c r="D739" i="13"/>
  <c r="D738" i="13"/>
  <c r="D737" i="13"/>
  <c r="D736" i="13"/>
  <c r="D735" i="13"/>
  <c r="D734" i="13"/>
  <c r="D733" i="13"/>
  <c r="D732" i="13"/>
  <c r="D731" i="13"/>
  <c r="D730" i="13"/>
  <c r="D729" i="13"/>
  <c r="D728" i="13"/>
  <c r="D727" i="13"/>
  <c r="D726" i="13"/>
  <c r="D725" i="13"/>
  <c r="D724" i="13"/>
  <c r="D723" i="13"/>
  <c r="D722" i="13"/>
  <c r="D721" i="13"/>
  <c r="D720" i="13"/>
  <c r="D719" i="13"/>
  <c r="D718" i="13"/>
  <c r="D717" i="13"/>
  <c r="D716" i="13"/>
  <c r="D715" i="13"/>
  <c r="D714" i="13"/>
  <c r="D713" i="13"/>
  <c r="D712" i="13"/>
  <c r="D711" i="13"/>
  <c r="D710" i="13"/>
  <c r="D709" i="13"/>
  <c r="D708" i="13"/>
  <c r="D707" i="13"/>
  <c r="D706" i="13"/>
  <c r="D705" i="13"/>
  <c r="D704" i="13"/>
  <c r="D703" i="13"/>
  <c r="D702" i="13"/>
  <c r="D701" i="13"/>
  <c r="D700" i="13"/>
  <c r="D699" i="13"/>
  <c r="D698" i="13"/>
  <c r="D697" i="13"/>
  <c r="D696" i="13"/>
  <c r="D695" i="13"/>
  <c r="D694" i="13"/>
  <c r="D693" i="13"/>
  <c r="D692" i="13"/>
  <c r="D691" i="13"/>
  <c r="D690" i="13"/>
  <c r="D689" i="13"/>
  <c r="D688" i="13"/>
  <c r="D687" i="13"/>
  <c r="D686" i="13"/>
  <c r="D685" i="13"/>
  <c r="D684" i="13"/>
  <c r="D683" i="13"/>
  <c r="D682" i="13"/>
  <c r="D681" i="13"/>
  <c r="D680" i="13"/>
  <c r="D679" i="13"/>
  <c r="D678" i="13"/>
  <c r="D677" i="13"/>
  <c r="D676" i="13"/>
  <c r="D675" i="13"/>
  <c r="D674" i="13"/>
  <c r="D673" i="13"/>
  <c r="D672" i="13"/>
  <c r="D671" i="13"/>
  <c r="D670" i="13"/>
  <c r="D669" i="13"/>
  <c r="D668" i="13"/>
  <c r="D667" i="13"/>
  <c r="D666" i="13"/>
  <c r="D665" i="13"/>
  <c r="D664" i="13"/>
  <c r="D663" i="13"/>
  <c r="D662" i="13"/>
  <c r="D661" i="13"/>
  <c r="D660" i="13"/>
  <c r="D659" i="13"/>
  <c r="D658" i="13"/>
  <c r="D657" i="13"/>
  <c r="D656" i="13"/>
  <c r="D655" i="13"/>
  <c r="D654" i="13"/>
  <c r="D653" i="13"/>
  <c r="D652" i="13"/>
  <c r="D651" i="13"/>
  <c r="D650" i="13"/>
  <c r="D649" i="13"/>
  <c r="D648" i="13"/>
  <c r="D647" i="13"/>
  <c r="D646" i="13"/>
  <c r="D645" i="13"/>
  <c r="D644" i="13"/>
  <c r="D643" i="13"/>
  <c r="D642" i="13"/>
  <c r="D641" i="13"/>
  <c r="D640" i="13"/>
  <c r="D639" i="13"/>
  <c r="D638" i="13"/>
  <c r="D637" i="13"/>
  <c r="D636" i="13"/>
  <c r="D635" i="13"/>
  <c r="D634" i="13"/>
  <c r="D633" i="13"/>
  <c r="D632" i="13"/>
  <c r="D631" i="13"/>
  <c r="D630" i="13"/>
  <c r="D629" i="13"/>
  <c r="D628" i="13"/>
  <c r="D627" i="13"/>
  <c r="D626" i="13"/>
  <c r="D625" i="13"/>
  <c r="D624" i="13"/>
  <c r="D623" i="13"/>
  <c r="D622" i="13"/>
  <c r="D621" i="13"/>
  <c r="D620" i="13"/>
  <c r="D619" i="13"/>
  <c r="D618" i="13"/>
  <c r="D617" i="13"/>
  <c r="D616" i="13"/>
  <c r="D615" i="13"/>
  <c r="D614" i="13"/>
  <c r="D613" i="13"/>
  <c r="D612" i="13"/>
  <c r="D611" i="13"/>
  <c r="D610" i="13"/>
  <c r="D609" i="13"/>
  <c r="D608" i="13"/>
  <c r="D607" i="13"/>
  <c r="D606" i="13"/>
  <c r="D605" i="13"/>
  <c r="D604" i="13"/>
  <c r="D603" i="13"/>
  <c r="D602" i="13"/>
  <c r="D601" i="13"/>
  <c r="D600" i="13"/>
  <c r="D599" i="13"/>
  <c r="D598" i="13"/>
  <c r="D597" i="13"/>
  <c r="D596" i="13"/>
  <c r="D595" i="13"/>
  <c r="D594" i="13"/>
  <c r="D593" i="13"/>
  <c r="D592" i="13"/>
  <c r="D591" i="13"/>
  <c r="D590" i="13"/>
  <c r="D589" i="13"/>
  <c r="D588" i="13"/>
  <c r="D587" i="13"/>
  <c r="D586" i="13"/>
  <c r="D585" i="13"/>
  <c r="D584" i="13"/>
  <c r="D583" i="13"/>
  <c r="D582" i="13"/>
  <c r="D581" i="13"/>
  <c r="D580" i="13"/>
  <c r="D579" i="13"/>
  <c r="D578" i="13"/>
  <c r="D577" i="13"/>
  <c r="D576" i="13"/>
  <c r="D575" i="13"/>
  <c r="D574" i="13"/>
  <c r="D573" i="13"/>
  <c r="D572" i="13"/>
  <c r="D571" i="13"/>
  <c r="D570" i="13"/>
  <c r="D569" i="13"/>
  <c r="D568" i="13"/>
  <c r="D567" i="13"/>
  <c r="D566" i="13"/>
  <c r="D565" i="13"/>
  <c r="D564" i="13"/>
  <c r="D563" i="13"/>
  <c r="D562" i="13"/>
  <c r="D561" i="13"/>
  <c r="D560" i="13"/>
  <c r="D559" i="13"/>
  <c r="D558" i="13"/>
  <c r="D557" i="13"/>
  <c r="D556" i="13"/>
  <c r="D555" i="13"/>
  <c r="D554" i="13"/>
  <c r="D553" i="13"/>
  <c r="D552" i="13"/>
  <c r="D551" i="13"/>
  <c r="D550" i="13"/>
  <c r="D549" i="13"/>
  <c r="D548" i="13"/>
  <c r="D547" i="13"/>
  <c r="D546" i="13"/>
  <c r="D545" i="13"/>
  <c r="D544" i="13"/>
  <c r="D543" i="13"/>
  <c r="D542" i="13"/>
  <c r="D541" i="13"/>
  <c r="D540" i="13"/>
  <c r="D539" i="13"/>
  <c r="D538" i="13"/>
  <c r="D537" i="13"/>
  <c r="D536" i="13"/>
  <c r="D535" i="13"/>
  <c r="D534" i="13"/>
  <c r="D533" i="13"/>
  <c r="D532" i="13"/>
  <c r="D531" i="13"/>
  <c r="D530" i="13"/>
  <c r="D529" i="13"/>
  <c r="D528" i="13"/>
  <c r="D527" i="13"/>
  <c r="D526" i="13"/>
  <c r="D525" i="13"/>
  <c r="D524" i="13"/>
  <c r="D523" i="13"/>
  <c r="D522" i="13"/>
  <c r="D521" i="13"/>
  <c r="D520" i="13"/>
  <c r="D519" i="13"/>
  <c r="D518" i="13"/>
  <c r="D517" i="13"/>
  <c r="D516" i="13"/>
  <c r="D515" i="13"/>
  <c r="D514" i="13"/>
  <c r="D513" i="13"/>
  <c r="D512" i="13"/>
  <c r="D511" i="13"/>
  <c r="D510" i="13"/>
  <c r="D509" i="13"/>
  <c r="D508" i="13"/>
  <c r="D507" i="13"/>
  <c r="D506" i="13"/>
  <c r="D505" i="13"/>
  <c r="D504" i="13"/>
  <c r="D503" i="13"/>
  <c r="D502" i="13"/>
  <c r="D501" i="13"/>
  <c r="D500" i="13"/>
  <c r="D499" i="13"/>
  <c r="D498" i="13"/>
  <c r="D497" i="13"/>
  <c r="D496" i="13"/>
  <c r="D495" i="13"/>
  <c r="D494" i="13"/>
  <c r="D493" i="13"/>
  <c r="D492" i="13"/>
  <c r="D491" i="13"/>
  <c r="D490" i="13"/>
  <c r="D489" i="13"/>
  <c r="D488" i="13"/>
  <c r="D487" i="13"/>
  <c r="D486" i="13"/>
  <c r="D485" i="13"/>
  <c r="D484" i="13"/>
  <c r="D483" i="13"/>
  <c r="D482" i="13"/>
  <c r="D481" i="13"/>
  <c r="D480" i="13"/>
  <c r="D479" i="13"/>
  <c r="D478" i="13"/>
  <c r="D477" i="13"/>
  <c r="D476" i="13"/>
  <c r="D475" i="13"/>
  <c r="D474" i="13"/>
  <c r="D473" i="13"/>
  <c r="D472" i="13"/>
  <c r="D471" i="13"/>
  <c r="D470" i="13"/>
  <c r="D469" i="13"/>
  <c r="D468" i="13"/>
  <c r="D467" i="13"/>
  <c r="D466" i="13"/>
  <c r="D465" i="13"/>
  <c r="D464" i="13"/>
  <c r="D463" i="13"/>
  <c r="D462" i="13"/>
  <c r="D461" i="13"/>
  <c r="D460" i="13"/>
  <c r="D459" i="13"/>
  <c r="D458" i="13"/>
  <c r="D457" i="13"/>
  <c r="D456" i="13"/>
  <c r="D455" i="13"/>
  <c r="D454" i="13"/>
  <c r="D453" i="13"/>
  <c r="D452" i="13"/>
  <c r="D451" i="13"/>
  <c r="D450" i="13"/>
  <c r="D449" i="13"/>
  <c r="D448" i="13"/>
  <c r="D447" i="13"/>
  <c r="D446" i="13"/>
  <c r="D445" i="13"/>
  <c r="D444" i="13"/>
  <c r="D443" i="13"/>
  <c r="D442" i="13"/>
  <c r="D441" i="13"/>
  <c r="D440" i="13"/>
  <c r="D439" i="13"/>
  <c r="D438" i="13"/>
  <c r="D437" i="13"/>
  <c r="D436" i="13"/>
  <c r="D435" i="13"/>
  <c r="D434" i="13"/>
  <c r="D433" i="13"/>
  <c r="D432" i="13"/>
  <c r="D431" i="13"/>
  <c r="D430" i="13"/>
  <c r="D429" i="13"/>
  <c r="D428" i="13"/>
  <c r="D427" i="13"/>
  <c r="D426" i="13"/>
  <c r="D425" i="13"/>
  <c r="D424" i="13"/>
  <c r="D423" i="13"/>
  <c r="D422" i="13"/>
  <c r="D421" i="13"/>
  <c r="D420" i="13"/>
  <c r="D419" i="13"/>
  <c r="D418" i="13"/>
  <c r="D417" i="13"/>
  <c r="D416" i="13"/>
  <c r="D415" i="13"/>
  <c r="D414" i="13"/>
  <c r="D413" i="13"/>
  <c r="D412" i="13"/>
  <c r="D411" i="13"/>
  <c r="D410" i="13"/>
  <c r="D409" i="13"/>
  <c r="D408" i="13"/>
  <c r="D407" i="13"/>
  <c r="D406" i="13"/>
  <c r="D405" i="13"/>
  <c r="D404" i="13"/>
  <c r="D403" i="13"/>
  <c r="D402" i="13"/>
  <c r="D401" i="13"/>
  <c r="D400" i="13"/>
  <c r="D399" i="13"/>
  <c r="D398" i="13"/>
  <c r="D397" i="13"/>
  <c r="D396" i="13"/>
  <c r="D395" i="13"/>
  <c r="D394" i="13"/>
  <c r="D393" i="13"/>
  <c r="D392" i="13"/>
  <c r="D391" i="13"/>
  <c r="D390" i="13"/>
  <c r="D389" i="13"/>
  <c r="D388" i="13"/>
  <c r="D387" i="13"/>
  <c r="D386" i="13"/>
  <c r="D385" i="13"/>
  <c r="D384" i="13"/>
  <c r="D383" i="13"/>
  <c r="D382" i="13"/>
  <c r="D381" i="13"/>
  <c r="D380" i="13"/>
  <c r="D379" i="13"/>
  <c r="D378" i="13"/>
  <c r="D377" i="13"/>
  <c r="D376" i="13"/>
  <c r="D375" i="13"/>
  <c r="D374" i="13"/>
  <c r="D373" i="13"/>
  <c r="D372" i="13"/>
  <c r="D371" i="13"/>
  <c r="D370" i="13"/>
  <c r="D369" i="13"/>
  <c r="D368" i="13"/>
  <c r="D367" i="13"/>
  <c r="D366" i="13"/>
  <c r="D365" i="13"/>
  <c r="D364" i="13"/>
  <c r="D363" i="13"/>
  <c r="D362" i="13"/>
  <c r="D361" i="13"/>
  <c r="D360" i="13"/>
  <c r="D359" i="13"/>
  <c r="D358" i="13"/>
  <c r="D357" i="13"/>
  <c r="D356" i="13"/>
  <c r="D355" i="13"/>
  <c r="D354" i="13"/>
  <c r="D353" i="13"/>
  <c r="D352" i="13"/>
  <c r="D351" i="13"/>
  <c r="D350" i="13"/>
  <c r="D349" i="13"/>
  <c r="D348" i="13"/>
  <c r="D347" i="13"/>
  <c r="D346" i="13"/>
  <c r="D345" i="13"/>
  <c r="D344" i="13"/>
  <c r="D343" i="13"/>
  <c r="D342" i="13"/>
  <c r="D341" i="13"/>
  <c r="D340" i="13"/>
  <c r="D339" i="13"/>
  <c r="D338" i="13"/>
  <c r="D337" i="13"/>
  <c r="D336" i="13"/>
  <c r="D335" i="13"/>
  <c r="D334" i="13"/>
  <c r="D333" i="13"/>
  <c r="D332" i="13"/>
  <c r="D331" i="13"/>
  <c r="D330" i="13"/>
  <c r="D329" i="13"/>
  <c r="D328" i="13"/>
  <c r="D327" i="13"/>
  <c r="D326" i="13"/>
  <c r="D325" i="13"/>
  <c r="D324" i="13"/>
  <c r="D323" i="13"/>
  <c r="D322" i="13"/>
  <c r="D321" i="13"/>
  <c r="D320" i="13"/>
  <c r="D319" i="13"/>
  <c r="D318" i="13"/>
  <c r="D317" i="13"/>
  <c r="D316" i="13"/>
  <c r="D315" i="13"/>
  <c r="D314" i="13"/>
  <c r="D313" i="13"/>
  <c r="D312" i="13"/>
  <c r="D311" i="13"/>
  <c r="D310" i="13"/>
  <c r="D309" i="13"/>
  <c r="D308" i="13"/>
  <c r="D307" i="13"/>
  <c r="D306" i="13"/>
  <c r="D305" i="13"/>
  <c r="D304" i="13"/>
  <c r="D303" i="13"/>
  <c r="D302" i="13"/>
  <c r="D301" i="13"/>
  <c r="D300" i="13"/>
  <c r="D299" i="13"/>
  <c r="D298" i="13"/>
  <c r="D297" i="13"/>
  <c r="D296" i="13"/>
  <c r="D295" i="13"/>
  <c r="D294" i="13"/>
  <c r="D293" i="13"/>
  <c r="D292" i="13"/>
  <c r="D291" i="13"/>
  <c r="D290" i="13"/>
  <c r="D289" i="13"/>
  <c r="D288" i="13"/>
  <c r="D287" i="13"/>
  <c r="D286" i="13"/>
  <c r="D285" i="13"/>
  <c r="D284" i="13"/>
  <c r="D283" i="13"/>
  <c r="D282" i="13"/>
  <c r="D281" i="13"/>
  <c r="D280" i="13"/>
  <c r="D279" i="13"/>
  <c r="D278" i="13"/>
  <c r="D277" i="13"/>
  <c r="D276" i="13"/>
  <c r="D275" i="13"/>
  <c r="D274" i="13"/>
  <c r="D273" i="13"/>
  <c r="D272" i="13"/>
  <c r="D271" i="13"/>
  <c r="D270" i="13"/>
  <c r="D269" i="13"/>
  <c r="D268" i="13"/>
  <c r="D267" i="13"/>
  <c r="D266" i="13"/>
  <c r="D265" i="13"/>
  <c r="D264" i="13"/>
  <c r="D263" i="13"/>
  <c r="D262" i="13"/>
  <c r="D261" i="13"/>
  <c r="D260" i="13"/>
  <c r="D259" i="13"/>
  <c r="D258" i="13"/>
  <c r="D257" i="13"/>
  <c r="D256" i="13"/>
  <c r="D255" i="13"/>
  <c r="D254" i="13"/>
  <c r="D253" i="13"/>
  <c r="D252" i="13"/>
  <c r="D251" i="13"/>
  <c r="D250" i="13"/>
  <c r="D249" i="13"/>
  <c r="D248" i="13"/>
  <c r="D247" i="13"/>
  <c r="D246" i="13"/>
  <c r="D245" i="13"/>
  <c r="D244" i="13"/>
  <c r="D243" i="13"/>
  <c r="D242" i="13"/>
  <c r="D241" i="13"/>
  <c r="D240" i="13"/>
  <c r="D239" i="13"/>
  <c r="D238" i="13"/>
  <c r="D237" i="13"/>
  <c r="D236" i="13"/>
  <c r="D235" i="13"/>
  <c r="D234" i="13"/>
  <c r="D233" i="13"/>
  <c r="D232" i="13"/>
  <c r="D231" i="13"/>
  <c r="D230" i="13"/>
  <c r="D229" i="13"/>
  <c r="D228" i="13"/>
  <c r="D227" i="13"/>
  <c r="D226" i="13"/>
  <c r="D225" i="13"/>
  <c r="D224" i="13"/>
  <c r="D223" i="13"/>
  <c r="D222" i="13"/>
  <c r="D221" i="13"/>
  <c r="D220" i="13"/>
  <c r="D219" i="13"/>
  <c r="D218" i="13"/>
  <c r="D217" i="13"/>
  <c r="D216" i="13"/>
  <c r="D215" i="13"/>
  <c r="D214" i="13"/>
  <c r="D213" i="13"/>
  <c r="D212" i="13"/>
  <c r="D211" i="13"/>
  <c r="D210" i="13"/>
  <c r="D209" i="13"/>
  <c r="D208" i="13"/>
  <c r="D207" i="13"/>
  <c r="D206" i="13"/>
  <c r="D205" i="13"/>
  <c r="D204" i="13"/>
  <c r="D203" i="13"/>
  <c r="D202" i="13"/>
  <c r="D201" i="13"/>
  <c r="D200" i="13"/>
  <c r="D199" i="13"/>
  <c r="D198" i="13"/>
  <c r="D197" i="13"/>
  <c r="D196" i="13"/>
  <c r="D195" i="13"/>
  <c r="D194" i="13"/>
  <c r="D193" i="13"/>
  <c r="D192" i="13"/>
  <c r="D191" i="13"/>
  <c r="D190" i="13"/>
  <c r="D189" i="13"/>
  <c r="D188" i="13"/>
  <c r="D187" i="13"/>
  <c r="D186" i="13"/>
  <c r="D185" i="13"/>
  <c r="D184" i="13"/>
  <c r="D183" i="13"/>
  <c r="D182" i="13"/>
  <c r="D181" i="13"/>
  <c r="D180" i="13"/>
  <c r="D179" i="13"/>
  <c r="D178" i="13"/>
  <c r="D177" i="13"/>
  <c r="D176" i="13"/>
  <c r="D175" i="13"/>
  <c r="D174" i="13"/>
  <c r="D173" i="13"/>
  <c r="D172" i="13"/>
  <c r="D171" i="13"/>
  <c r="D170" i="13"/>
  <c r="D169" i="13"/>
  <c r="D168" i="13"/>
  <c r="D167" i="13"/>
  <c r="D166" i="13"/>
  <c r="D165" i="13"/>
  <c r="D164" i="13"/>
  <c r="D163" i="13"/>
  <c r="D162" i="13"/>
  <c r="D161" i="13"/>
  <c r="D160" i="13"/>
  <c r="D159" i="13"/>
  <c r="D158" i="13"/>
  <c r="D157" i="13"/>
  <c r="D156" i="13"/>
  <c r="D155" i="13"/>
  <c r="D154" i="13"/>
  <c r="D153" i="13"/>
  <c r="D152" i="13"/>
  <c r="D151" i="13"/>
  <c r="D150" i="13"/>
  <c r="D149" i="13"/>
  <c r="D148" i="13"/>
  <c r="D147" i="13"/>
  <c r="D146" i="13"/>
  <c r="D145" i="13"/>
  <c r="D144" i="13"/>
  <c r="D143" i="13"/>
  <c r="D142" i="13"/>
  <c r="D141" i="13"/>
  <c r="D140" i="13"/>
  <c r="D139" i="13"/>
  <c r="D138" i="13"/>
  <c r="D137" i="13"/>
  <c r="D136" i="13"/>
  <c r="D135" i="13"/>
  <c r="D134" i="13"/>
  <c r="D133" i="13"/>
  <c r="D132" i="13"/>
  <c r="D131" i="13"/>
  <c r="D130" i="13"/>
  <c r="D129" i="13"/>
  <c r="D128" i="13"/>
  <c r="D127" i="13"/>
  <c r="D126" i="13"/>
  <c r="D125" i="13"/>
  <c r="D124" i="13"/>
  <c r="D123" i="13"/>
  <c r="D122" i="13"/>
  <c r="D121" i="13"/>
  <c r="D120" i="13"/>
  <c r="D119" i="13"/>
  <c r="D118" i="13"/>
  <c r="D117" i="13"/>
  <c r="D116" i="13"/>
  <c r="D115" i="13"/>
  <c r="D114" i="13"/>
  <c r="D113" i="13"/>
  <c r="D112" i="13"/>
  <c r="D111" i="13"/>
  <c r="D110" i="13"/>
  <c r="D109" i="13"/>
  <c r="D108" i="13"/>
  <c r="D107" i="13"/>
  <c r="D106" i="13"/>
  <c r="D105" i="13"/>
  <c r="D104" i="13"/>
  <c r="D103" i="13"/>
  <c r="D102" i="13"/>
  <c r="D101" i="13"/>
  <c r="D100" i="13"/>
  <c r="D99" i="13"/>
  <c r="D98" i="13"/>
  <c r="D97" i="13"/>
  <c r="D96" i="13"/>
  <c r="D95" i="13"/>
  <c r="D94" i="13"/>
  <c r="D93" i="13"/>
  <c r="D92" i="13"/>
  <c r="D91" i="13"/>
  <c r="D90" i="13"/>
  <c r="D89" i="13"/>
  <c r="D88" i="13"/>
  <c r="D87" i="13"/>
  <c r="D86" i="13"/>
  <c r="D85" i="13"/>
  <c r="D84" i="13"/>
  <c r="D83" i="13"/>
  <c r="D82" i="13"/>
  <c r="D81" i="13"/>
  <c r="D80" i="13"/>
  <c r="D79" i="13"/>
  <c r="D78" i="13"/>
  <c r="D77" i="13"/>
  <c r="D76" i="13"/>
  <c r="D75" i="13"/>
  <c r="D74" i="13"/>
  <c r="D73" i="13"/>
  <c r="D72" i="13"/>
  <c r="D71" i="13"/>
  <c r="D70" i="13"/>
  <c r="D69" i="13"/>
  <c r="D68" i="13"/>
  <c r="D67" i="13"/>
  <c r="D66" i="13"/>
  <c r="D65" i="13"/>
  <c r="D64" i="13"/>
  <c r="D63" i="13"/>
  <c r="D62" i="13"/>
  <c r="D61" i="13"/>
  <c r="D60" i="13"/>
  <c r="D59" i="13"/>
  <c r="D58" i="13"/>
  <c r="D57" i="13"/>
  <c r="D56" i="13"/>
  <c r="D55" i="13"/>
  <c r="D54" i="13"/>
  <c r="D53" i="13"/>
  <c r="D52" i="13"/>
  <c r="D51" i="13"/>
  <c r="D50" i="13"/>
  <c r="D49" i="13"/>
  <c r="D48" i="13"/>
  <c r="D47" i="13"/>
  <c r="D46" i="13"/>
  <c r="D45" i="13"/>
  <c r="D44" i="13"/>
  <c r="D43" i="13"/>
  <c r="D42" i="13"/>
  <c r="D41" i="13"/>
  <c r="D40" i="13"/>
  <c r="D39" i="13"/>
  <c r="D38" i="13"/>
  <c r="D37" i="13"/>
  <c r="D36" i="13"/>
  <c r="D35" i="13"/>
  <c r="D34" i="13"/>
  <c r="D33" i="13"/>
  <c r="D32" i="13"/>
  <c r="D31" i="13"/>
  <c r="D30" i="13"/>
  <c r="D29" i="13"/>
  <c r="D28" i="13"/>
  <c r="D27" i="13"/>
  <c r="D26" i="13"/>
  <c r="D25" i="13"/>
  <c r="D24" i="13"/>
  <c r="D23" i="13"/>
  <c r="D22" i="13"/>
  <c r="D21" i="13"/>
  <c r="D20" i="13"/>
  <c r="D19" i="13"/>
  <c r="D18" i="13"/>
  <c r="D17" i="13"/>
  <c r="D16" i="13"/>
  <c r="D15" i="13"/>
  <c r="D14" i="13"/>
  <c r="D13" i="13"/>
  <c r="D12" i="13"/>
  <c r="D11" i="13"/>
  <c r="D10" i="13"/>
  <c r="D9" i="13"/>
  <c r="D8" i="13"/>
  <c r="D7" i="13"/>
  <c r="D6" i="13"/>
  <c r="D5" i="13"/>
  <c r="D4" i="13"/>
  <c r="D3" i="13"/>
  <c r="D2" i="13"/>
  <c r="D340" i="12"/>
  <c r="D339" i="12"/>
  <c r="D338" i="12"/>
  <c r="D337" i="12"/>
  <c r="D336" i="12"/>
  <c r="D335" i="12"/>
  <c r="D334" i="12"/>
  <c r="D333" i="12"/>
  <c r="D332" i="12"/>
  <c r="D331" i="12"/>
  <c r="D330" i="12"/>
  <c r="D329" i="12"/>
  <c r="D328" i="12"/>
  <c r="D327" i="12"/>
  <c r="D326" i="12"/>
  <c r="D325" i="12"/>
  <c r="D324" i="12"/>
  <c r="D323" i="12"/>
  <c r="D322" i="12"/>
  <c r="D321" i="12"/>
  <c r="D320" i="12"/>
  <c r="D319" i="12"/>
  <c r="D318" i="12"/>
  <c r="D317" i="12"/>
  <c r="D316" i="12"/>
  <c r="D315" i="12"/>
  <c r="D314" i="12"/>
  <c r="D313" i="12"/>
  <c r="D312" i="12"/>
  <c r="D311" i="12"/>
  <c r="D310" i="12"/>
  <c r="D309" i="12"/>
  <c r="D308" i="12"/>
  <c r="D307" i="12"/>
  <c r="D306" i="12"/>
  <c r="D305" i="12"/>
  <c r="D304" i="12"/>
  <c r="D303" i="12"/>
  <c r="D302" i="12"/>
  <c r="D301" i="12"/>
  <c r="D300" i="12"/>
  <c r="D299" i="12"/>
  <c r="D298" i="12"/>
  <c r="D297" i="12"/>
  <c r="D296" i="12"/>
  <c r="D295" i="12"/>
  <c r="D294" i="12"/>
  <c r="D293" i="12"/>
  <c r="D292" i="12"/>
  <c r="D291" i="12"/>
  <c r="D290" i="12"/>
  <c r="D289" i="12"/>
  <c r="D288" i="12"/>
  <c r="D287" i="12"/>
  <c r="D286" i="12"/>
  <c r="D285" i="12"/>
  <c r="D284" i="12"/>
  <c r="D283" i="12"/>
  <c r="D282" i="12"/>
  <c r="D281" i="12"/>
  <c r="D280" i="12"/>
  <c r="D279" i="12"/>
  <c r="D278" i="12"/>
  <c r="D277" i="12"/>
  <c r="D276" i="12"/>
  <c r="D275" i="12"/>
  <c r="D274" i="12"/>
  <c r="D273" i="12"/>
  <c r="D272" i="12"/>
  <c r="D271" i="12"/>
  <c r="D270" i="12"/>
  <c r="D269" i="12"/>
  <c r="D268" i="12"/>
  <c r="D267" i="12"/>
  <c r="D266" i="12"/>
  <c r="D265" i="12"/>
  <c r="D264" i="12"/>
  <c r="D263" i="12"/>
  <c r="D262" i="12"/>
  <c r="D261" i="12"/>
  <c r="D260" i="12"/>
  <c r="D259" i="12"/>
  <c r="D258" i="12"/>
  <c r="D257" i="12"/>
  <c r="D256" i="12"/>
  <c r="D255" i="12"/>
  <c r="D254" i="12"/>
  <c r="D253" i="12"/>
  <c r="D252" i="12"/>
  <c r="D251" i="12"/>
  <c r="D250" i="12"/>
  <c r="D249" i="12"/>
  <c r="D248" i="12"/>
  <c r="D247" i="12"/>
  <c r="D246" i="12"/>
  <c r="D245" i="12"/>
  <c r="D244" i="12"/>
  <c r="D243" i="12"/>
  <c r="D242" i="12"/>
  <c r="D241" i="12"/>
  <c r="D240" i="12"/>
  <c r="D239" i="12"/>
  <c r="D238" i="12"/>
  <c r="D237" i="12"/>
  <c r="D236" i="12"/>
  <c r="D235" i="12"/>
  <c r="D234" i="12"/>
  <c r="D233" i="12"/>
  <c r="D232" i="12"/>
  <c r="D231" i="12"/>
  <c r="D230" i="12"/>
  <c r="D229" i="12"/>
  <c r="D228" i="12"/>
  <c r="D227" i="12"/>
  <c r="D226" i="12"/>
  <c r="D225" i="12"/>
  <c r="D224" i="12"/>
  <c r="D223" i="12"/>
  <c r="D222" i="12"/>
  <c r="D221" i="12"/>
  <c r="D220" i="12"/>
  <c r="D219" i="12"/>
  <c r="D218" i="12"/>
  <c r="D217" i="12"/>
  <c r="D216" i="12"/>
  <c r="D215" i="12"/>
  <c r="D214" i="12"/>
  <c r="D213" i="12"/>
  <c r="D212" i="12"/>
  <c r="D211" i="12"/>
  <c r="D210" i="12"/>
  <c r="D209" i="12"/>
  <c r="D208" i="12"/>
  <c r="D207" i="12"/>
  <c r="D206" i="12"/>
  <c r="D205" i="12"/>
  <c r="D204" i="12"/>
  <c r="D203" i="12"/>
  <c r="D202" i="12"/>
  <c r="D201" i="12"/>
  <c r="D200" i="12"/>
  <c r="D199" i="12"/>
  <c r="D198" i="12"/>
  <c r="D197" i="12"/>
  <c r="D196" i="12"/>
  <c r="D195" i="12"/>
  <c r="D194" i="12"/>
  <c r="D193" i="12"/>
  <c r="D192" i="12"/>
  <c r="D191" i="12"/>
  <c r="D190" i="12"/>
  <c r="D189" i="12"/>
  <c r="D188" i="12"/>
  <c r="D187" i="12"/>
  <c r="D186" i="12"/>
  <c r="D185" i="12"/>
  <c r="D184" i="12"/>
  <c r="D183" i="12"/>
  <c r="D182" i="12"/>
  <c r="D181" i="12"/>
  <c r="D180" i="12"/>
  <c r="D179" i="12"/>
  <c r="D178" i="12"/>
  <c r="D177" i="12"/>
  <c r="D176" i="12"/>
  <c r="D175" i="12"/>
  <c r="D174" i="12"/>
  <c r="D173" i="12"/>
  <c r="D172" i="12"/>
  <c r="D171" i="12"/>
  <c r="D170" i="12"/>
  <c r="D169" i="12"/>
  <c r="D168" i="12"/>
  <c r="D167" i="12"/>
  <c r="D166" i="12"/>
  <c r="D165" i="12"/>
  <c r="D164" i="12"/>
  <c r="D163" i="12"/>
  <c r="D162" i="12"/>
  <c r="D161" i="12"/>
  <c r="D160" i="12"/>
  <c r="D159" i="12"/>
  <c r="D158" i="12"/>
  <c r="D157" i="12"/>
  <c r="D156" i="12"/>
  <c r="D155" i="12"/>
  <c r="D154" i="12"/>
  <c r="D153" i="12"/>
  <c r="D152" i="12"/>
  <c r="D151" i="12"/>
  <c r="D150" i="12"/>
  <c r="D149" i="12"/>
  <c r="D148" i="12"/>
  <c r="D147" i="12"/>
  <c r="D146" i="12"/>
  <c r="D145" i="12"/>
  <c r="D144" i="12"/>
  <c r="D143" i="12"/>
  <c r="D142" i="12"/>
  <c r="D141" i="12"/>
  <c r="D140" i="12"/>
  <c r="D139" i="12"/>
  <c r="D138" i="12"/>
  <c r="D137" i="12"/>
  <c r="D136" i="12"/>
  <c r="D135" i="12"/>
  <c r="D134" i="12"/>
  <c r="D133" i="12"/>
  <c r="D132" i="12"/>
  <c r="D131" i="12"/>
  <c r="D130" i="12"/>
  <c r="D129" i="12"/>
  <c r="D128" i="12"/>
  <c r="D127" i="12"/>
  <c r="D126" i="12"/>
  <c r="D125" i="12"/>
  <c r="D124" i="12"/>
  <c r="D123" i="12"/>
  <c r="D122" i="12"/>
  <c r="D121" i="12"/>
  <c r="D120" i="12"/>
  <c r="D119" i="12"/>
  <c r="D118" i="12"/>
  <c r="D117" i="12"/>
  <c r="D116" i="12"/>
  <c r="D115" i="12"/>
  <c r="D114" i="12"/>
  <c r="D113" i="12"/>
  <c r="D112" i="12"/>
  <c r="D111" i="12"/>
  <c r="D110" i="12"/>
  <c r="D109" i="12"/>
  <c r="D108" i="12"/>
  <c r="D107" i="12"/>
  <c r="D106" i="12"/>
  <c r="D105" i="12"/>
  <c r="D104" i="12"/>
  <c r="D103" i="12"/>
  <c r="D102" i="12"/>
  <c r="D101" i="12"/>
  <c r="D100" i="12"/>
  <c r="D99" i="12"/>
  <c r="D98" i="12"/>
  <c r="D97" i="12"/>
  <c r="D96" i="12"/>
  <c r="D95" i="12"/>
  <c r="D94" i="12"/>
  <c r="D93" i="12"/>
  <c r="D92" i="12"/>
  <c r="D91" i="12"/>
  <c r="D90" i="12"/>
  <c r="D89" i="12"/>
  <c r="D88" i="12"/>
  <c r="D87" i="12"/>
  <c r="D86" i="12"/>
  <c r="D85" i="12"/>
  <c r="D84" i="12"/>
  <c r="D83" i="12"/>
  <c r="D82" i="12"/>
  <c r="D81" i="12"/>
  <c r="D80" i="12"/>
  <c r="D79" i="12"/>
  <c r="D78" i="12"/>
  <c r="D77" i="12"/>
  <c r="D76" i="12"/>
  <c r="D75" i="12"/>
  <c r="D74" i="12"/>
  <c r="D73" i="12"/>
  <c r="D72" i="12"/>
  <c r="D71" i="12"/>
  <c r="D70" i="12"/>
  <c r="D69" i="12"/>
  <c r="D68" i="12"/>
  <c r="D67" i="12"/>
  <c r="D66" i="12"/>
  <c r="D65" i="12"/>
  <c r="D64" i="12"/>
  <c r="D63" i="12"/>
  <c r="D62" i="12"/>
  <c r="D61" i="12"/>
  <c r="D60" i="12"/>
  <c r="D59" i="12"/>
  <c r="D58" i="12"/>
  <c r="A57" i="12"/>
  <c r="D57" i="12" s="1"/>
  <c r="A56" i="12"/>
  <c r="D56" i="12" s="1"/>
  <c r="A55" i="12"/>
  <c r="D55" i="12" s="1"/>
  <c r="A54" i="12"/>
  <c r="D54" i="12" s="1"/>
  <c r="A53" i="12"/>
  <c r="D53" i="12" s="1"/>
  <c r="A52" i="12"/>
  <c r="D52" i="12" s="1"/>
  <c r="A51" i="12"/>
  <c r="D51" i="12" s="1"/>
  <c r="A50" i="12"/>
  <c r="D50" i="12" s="1"/>
  <c r="A49" i="12"/>
  <c r="D49" i="12" s="1"/>
  <c r="A48" i="12"/>
  <c r="D48" i="12" s="1"/>
  <c r="A47" i="12"/>
  <c r="D47" i="12" s="1"/>
  <c r="A46" i="12"/>
  <c r="D46" i="12" s="1"/>
  <c r="A45" i="12"/>
  <c r="D45" i="12" s="1"/>
  <c r="A44" i="12"/>
  <c r="D44" i="12" s="1"/>
  <c r="A43" i="12"/>
  <c r="D43" i="12" s="1"/>
  <c r="A42" i="12"/>
  <c r="D42" i="12" s="1"/>
  <c r="A41" i="12"/>
  <c r="D41" i="12" s="1"/>
  <c r="A40" i="12"/>
  <c r="D40" i="12" s="1"/>
  <c r="A39" i="12"/>
  <c r="D39" i="12" s="1"/>
  <c r="A38" i="12"/>
  <c r="D38" i="12" s="1"/>
  <c r="A37" i="12"/>
  <c r="D37" i="12" s="1"/>
  <c r="A36" i="12"/>
  <c r="D36" i="12" s="1"/>
  <c r="A35" i="12"/>
  <c r="D35" i="12" s="1"/>
  <c r="A34" i="12"/>
  <c r="D34" i="12" s="1"/>
  <c r="A33" i="12"/>
  <c r="D33" i="12" s="1"/>
  <c r="A32" i="12"/>
  <c r="D32" i="12" s="1"/>
  <c r="A31" i="12"/>
  <c r="D31" i="12" s="1"/>
  <c r="A30" i="12"/>
  <c r="D30" i="12" s="1"/>
  <c r="A29" i="12"/>
  <c r="D29" i="12" s="1"/>
  <c r="A28" i="12"/>
  <c r="D28" i="12" s="1"/>
  <c r="A27" i="12"/>
  <c r="D27" i="12" s="1"/>
  <c r="A26" i="12"/>
  <c r="D26" i="12" s="1"/>
  <c r="A25" i="12"/>
  <c r="D25" i="12" s="1"/>
  <c r="A24" i="12"/>
  <c r="D24" i="12" s="1"/>
  <c r="A23" i="12"/>
  <c r="D23" i="12" s="1"/>
  <c r="A22" i="12"/>
  <c r="D22" i="12" s="1"/>
  <c r="A21" i="12"/>
  <c r="D21" i="12" s="1"/>
  <c r="A20" i="12"/>
  <c r="D20" i="12" s="1"/>
  <c r="A19" i="12"/>
  <c r="D19" i="12" s="1"/>
  <c r="A18" i="12"/>
  <c r="D18" i="12" s="1"/>
  <c r="A17" i="12"/>
  <c r="D17" i="12" s="1"/>
  <c r="A16" i="12"/>
  <c r="D16" i="12" s="1"/>
  <c r="A15" i="12"/>
  <c r="D15" i="12" s="1"/>
  <c r="A14" i="12"/>
  <c r="D14" i="12" s="1"/>
  <c r="A13" i="12"/>
  <c r="D13" i="12" s="1"/>
  <c r="A12" i="12"/>
  <c r="D12" i="12" s="1"/>
  <c r="A11" i="12"/>
  <c r="D11" i="12" s="1"/>
  <c r="A10" i="12"/>
  <c r="D10" i="12" s="1"/>
  <c r="A9" i="12"/>
  <c r="D9" i="12" s="1"/>
  <c r="A8" i="12"/>
  <c r="D8" i="12" s="1"/>
  <c r="A7" i="12"/>
  <c r="D7" i="12" s="1"/>
  <c r="A6" i="12"/>
  <c r="D6" i="12" s="1"/>
  <c r="A5" i="12"/>
  <c r="D5" i="12" s="1"/>
  <c r="A4" i="12"/>
  <c r="D4" i="12" s="1"/>
  <c r="A3" i="12"/>
  <c r="D3" i="12" s="1"/>
  <c r="A2" i="12"/>
  <c r="D2" i="12" s="1"/>
  <c r="D341" i="12"/>
  <c r="D342" i="12"/>
  <c r="D343" i="12"/>
  <c r="D344" i="12"/>
  <c r="D345" i="12"/>
  <c r="D346" i="12"/>
  <c r="D347" i="12"/>
  <c r="D348" i="12"/>
  <c r="D349" i="12"/>
  <c r="D350" i="12"/>
  <c r="D351" i="12"/>
  <c r="D352" i="12"/>
  <c r="D353" i="12"/>
  <c r="D354" i="12"/>
  <c r="D355" i="12"/>
  <c r="D356" i="12"/>
  <c r="D357" i="12"/>
  <c r="D358" i="12"/>
  <c r="D359" i="12"/>
  <c r="D360" i="12"/>
  <c r="D361" i="12"/>
  <c r="D362" i="12"/>
  <c r="D363" i="12"/>
  <c r="D364" i="12"/>
  <c r="D365" i="12"/>
  <c r="D366" i="12"/>
  <c r="D367" i="12"/>
  <c r="D368" i="12"/>
  <c r="D369" i="12"/>
  <c r="D370" i="12"/>
  <c r="D371" i="12"/>
  <c r="D372" i="12"/>
  <c r="D373" i="12"/>
  <c r="D374" i="12"/>
  <c r="D375" i="12"/>
  <c r="D376" i="12"/>
  <c r="D377" i="12"/>
  <c r="D378" i="12"/>
  <c r="D379" i="12"/>
  <c r="D380" i="12"/>
  <c r="D381" i="12"/>
  <c r="D382" i="12"/>
  <c r="D383" i="12"/>
  <c r="D384" i="12"/>
  <c r="D385" i="12"/>
  <c r="D386" i="12"/>
  <c r="D387" i="12"/>
  <c r="D388" i="12"/>
  <c r="D389" i="12"/>
  <c r="D390" i="12"/>
  <c r="D391" i="12"/>
  <c r="D392" i="12"/>
  <c r="D393" i="12"/>
  <c r="D394" i="12"/>
  <c r="D395" i="12"/>
  <c r="D396" i="12"/>
  <c r="D397" i="12"/>
  <c r="D398" i="12"/>
  <c r="D399" i="12"/>
  <c r="D400" i="12"/>
  <c r="D401" i="12"/>
  <c r="D402" i="12"/>
  <c r="D403" i="12"/>
  <c r="D404" i="12"/>
  <c r="D405" i="12"/>
  <c r="D406" i="12"/>
  <c r="D407" i="12"/>
  <c r="D408" i="12"/>
  <c r="D409" i="12"/>
  <c r="D410" i="12"/>
  <c r="D411" i="12"/>
  <c r="D412" i="12"/>
  <c r="D413" i="12"/>
  <c r="D414" i="12"/>
  <c r="D415" i="12"/>
  <c r="D416" i="12"/>
  <c r="D417" i="12"/>
  <c r="D418" i="12"/>
  <c r="D419" i="12"/>
  <c r="D420" i="12"/>
  <c r="D421" i="12"/>
  <c r="D422" i="12"/>
  <c r="D423" i="12"/>
  <c r="D424" i="12"/>
  <c r="D425" i="12"/>
  <c r="D426" i="12"/>
  <c r="D427" i="12"/>
  <c r="D428" i="12"/>
  <c r="D429" i="12"/>
  <c r="D430" i="12"/>
  <c r="D431" i="12"/>
  <c r="D432" i="12"/>
  <c r="D433" i="12"/>
  <c r="D434" i="12"/>
  <c r="D435" i="12"/>
  <c r="D436" i="12"/>
  <c r="D437" i="12"/>
  <c r="D438" i="12"/>
  <c r="D439" i="12"/>
  <c r="D440" i="12"/>
  <c r="D441" i="12"/>
  <c r="D442" i="12"/>
  <c r="D443" i="12"/>
  <c r="D444" i="12"/>
  <c r="D445" i="12"/>
  <c r="D446" i="12"/>
  <c r="D447" i="12"/>
  <c r="D448" i="12"/>
  <c r="D449" i="12"/>
  <c r="D450" i="12"/>
  <c r="D451" i="12"/>
  <c r="D452" i="12"/>
  <c r="D453" i="12"/>
  <c r="D454" i="12"/>
  <c r="D455" i="12"/>
  <c r="D456" i="12"/>
  <c r="D457" i="12"/>
  <c r="D458" i="12"/>
  <c r="D459" i="12"/>
  <c r="D460" i="12"/>
  <c r="D461" i="12"/>
  <c r="D462" i="12"/>
  <c r="D463" i="12"/>
  <c r="D464" i="12"/>
  <c r="D465" i="12"/>
  <c r="D466" i="12"/>
  <c r="D467" i="12"/>
  <c r="D468" i="12"/>
  <c r="D469" i="12"/>
  <c r="D470" i="12"/>
  <c r="D471" i="12"/>
  <c r="D472" i="12"/>
  <c r="D473" i="12"/>
  <c r="D474" i="12"/>
  <c r="D475" i="12"/>
  <c r="D476" i="12"/>
  <c r="D477" i="12"/>
  <c r="D478" i="12"/>
  <c r="D479" i="12"/>
  <c r="D480" i="12"/>
  <c r="D481" i="12"/>
  <c r="D482" i="12"/>
  <c r="D483" i="12"/>
  <c r="D484" i="12"/>
  <c r="D485" i="12"/>
  <c r="D486" i="12"/>
  <c r="D487" i="12"/>
  <c r="D488" i="12"/>
  <c r="D489" i="12"/>
  <c r="D490" i="12"/>
  <c r="D491" i="12"/>
  <c r="D492" i="12"/>
  <c r="D493" i="12"/>
  <c r="D494" i="12"/>
  <c r="D495" i="12"/>
  <c r="D496" i="12"/>
  <c r="D497" i="12"/>
  <c r="D498" i="12"/>
  <c r="D499" i="12"/>
  <c r="D500" i="12"/>
  <c r="D501" i="12"/>
  <c r="D502" i="12"/>
  <c r="D503" i="12"/>
  <c r="D504" i="12"/>
  <c r="D505" i="12"/>
  <c r="D506" i="12"/>
  <c r="D507" i="12"/>
  <c r="D508" i="12"/>
  <c r="D509" i="12"/>
  <c r="D510" i="12"/>
  <c r="D511" i="12"/>
  <c r="D512" i="12"/>
  <c r="D513" i="12"/>
  <c r="D514" i="12"/>
  <c r="D515" i="12"/>
  <c r="D516" i="12"/>
  <c r="D517" i="12"/>
  <c r="D518" i="12"/>
  <c r="D519" i="12"/>
  <c r="D520" i="12"/>
  <c r="D521" i="12"/>
  <c r="D522" i="12"/>
  <c r="D523" i="12"/>
  <c r="D524" i="12"/>
  <c r="D525" i="12"/>
  <c r="D526" i="12"/>
  <c r="D527" i="12"/>
  <c r="D528" i="12"/>
  <c r="D529" i="12"/>
  <c r="D530" i="12"/>
  <c r="D531" i="12"/>
  <c r="D532" i="12"/>
  <c r="D533" i="12"/>
  <c r="D534" i="12"/>
  <c r="D535" i="12"/>
  <c r="D536" i="12"/>
  <c r="D537" i="12"/>
  <c r="D538" i="12"/>
  <c r="D539" i="12"/>
  <c r="D540" i="12"/>
  <c r="D541" i="12"/>
  <c r="D542" i="12"/>
  <c r="D543" i="12"/>
  <c r="D544" i="12"/>
  <c r="D545" i="12"/>
  <c r="D546" i="12"/>
  <c r="D547" i="12"/>
  <c r="D548" i="12"/>
  <c r="D549" i="12"/>
  <c r="D550" i="12"/>
  <c r="D551" i="12"/>
  <c r="D552" i="12"/>
  <c r="D553" i="12"/>
  <c r="D554" i="12"/>
  <c r="D555" i="12"/>
  <c r="D556" i="12"/>
  <c r="D557" i="12"/>
  <c r="D558" i="12"/>
  <c r="D559" i="12"/>
  <c r="D560" i="12"/>
  <c r="D561" i="12"/>
  <c r="D562" i="12"/>
  <c r="D563" i="12"/>
  <c r="D564" i="12"/>
  <c r="D565" i="12"/>
  <c r="D566" i="12"/>
  <c r="D567" i="12"/>
  <c r="D568" i="12"/>
  <c r="D569" i="12"/>
  <c r="D570" i="12"/>
  <c r="D571" i="12"/>
  <c r="D572" i="12"/>
  <c r="D573" i="12"/>
  <c r="D574" i="12"/>
  <c r="D575" i="12"/>
  <c r="D576" i="12"/>
  <c r="D577" i="12"/>
  <c r="D578" i="12"/>
  <c r="D579" i="12"/>
  <c r="D580" i="12"/>
  <c r="D581" i="12"/>
  <c r="D582" i="12"/>
  <c r="D583" i="12"/>
  <c r="D584" i="12"/>
  <c r="D585" i="12"/>
  <c r="D586" i="12"/>
  <c r="D587" i="12"/>
  <c r="D588" i="12"/>
  <c r="D589" i="12"/>
  <c r="D590" i="12"/>
  <c r="D591" i="12"/>
  <c r="D592" i="12"/>
  <c r="D593" i="12"/>
  <c r="D594" i="12"/>
  <c r="D595" i="12"/>
  <c r="D596" i="12"/>
  <c r="D597" i="12"/>
  <c r="D598" i="12"/>
  <c r="D599" i="12"/>
  <c r="D600" i="12"/>
  <c r="D601" i="12"/>
  <c r="D602" i="12"/>
  <c r="D603" i="12"/>
  <c r="D604" i="12"/>
  <c r="D605" i="12"/>
  <c r="D606" i="12"/>
  <c r="D607" i="12"/>
  <c r="D608" i="12"/>
  <c r="D609" i="12"/>
  <c r="D610" i="12"/>
  <c r="D611" i="12"/>
  <c r="D612" i="12"/>
  <c r="D613" i="12"/>
  <c r="D614" i="12"/>
  <c r="D615" i="12"/>
  <c r="D616" i="12"/>
  <c r="D617" i="12"/>
  <c r="D618" i="12"/>
  <c r="D619" i="12"/>
  <c r="D620" i="12"/>
  <c r="D621" i="12"/>
  <c r="D622" i="12"/>
  <c r="D623" i="12"/>
  <c r="D624" i="12"/>
  <c r="D625" i="12"/>
  <c r="D626" i="12"/>
  <c r="D627" i="12"/>
  <c r="D628" i="12"/>
  <c r="D629" i="12"/>
  <c r="D630" i="12"/>
  <c r="D631" i="12"/>
  <c r="D632" i="12"/>
  <c r="D633" i="12"/>
  <c r="D634" i="12"/>
  <c r="D635" i="12"/>
  <c r="D636" i="12"/>
  <c r="D637" i="12"/>
  <c r="D638" i="12"/>
  <c r="D639" i="12"/>
  <c r="D640" i="12"/>
  <c r="D641" i="12"/>
  <c r="D642" i="12"/>
  <c r="D643" i="12"/>
  <c r="D644" i="12"/>
  <c r="D645" i="12"/>
  <c r="D646" i="12"/>
  <c r="D647" i="12"/>
  <c r="D648" i="12"/>
  <c r="D649" i="12"/>
  <c r="D650" i="12"/>
  <c r="D651" i="12"/>
  <c r="D652" i="12"/>
  <c r="D653" i="12"/>
  <c r="D654" i="12"/>
  <c r="D655" i="12"/>
  <c r="D656" i="12"/>
  <c r="D657" i="12"/>
  <c r="D658" i="12"/>
  <c r="D659" i="12"/>
  <c r="D660" i="12"/>
  <c r="D661" i="12"/>
  <c r="D662" i="12"/>
  <c r="D663" i="12"/>
  <c r="D664" i="12"/>
  <c r="D665" i="12"/>
  <c r="D666" i="12"/>
  <c r="D667" i="12"/>
  <c r="D668" i="12"/>
  <c r="D669" i="12"/>
  <c r="D670" i="12"/>
  <c r="D671" i="12"/>
  <c r="D672" i="12"/>
  <c r="D673" i="12"/>
  <c r="D674" i="12"/>
  <c r="D675" i="12"/>
  <c r="D676" i="12"/>
  <c r="D677" i="12"/>
  <c r="D678" i="12"/>
  <c r="D679" i="12"/>
  <c r="D680" i="12"/>
  <c r="D681" i="12"/>
  <c r="D682" i="12"/>
  <c r="D683" i="12"/>
  <c r="D684" i="12"/>
  <c r="D685" i="12"/>
  <c r="D686" i="12"/>
  <c r="D687" i="12"/>
  <c r="D688" i="12"/>
  <c r="D689" i="12"/>
  <c r="D690" i="12"/>
  <c r="D691" i="12"/>
  <c r="D692" i="12"/>
  <c r="D693" i="12"/>
  <c r="D694" i="12"/>
  <c r="D695" i="12"/>
  <c r="D696" i="12"/>
  <c r="D697" i="12"/>
  <c r="D698" i="12"/>
  <c r="D699" i="12"/>
  <c r="D700" i="12"/>
  <c r="D701" i="12"/>
  <c r="D702" i="12"/>
  <c r="D703" i="12"/>
  <c r="D704" i="12"/>
  <c r="D705" i="12"/>
  <c r="D706" i="12"/>
  <c r="D707" i="12"/>
  <c r="D708" i="12"/>
  <c r="D709" i="12"/>
  <c r="D710" i="12"/>
  <c r="D711" i="12"/>
  <c r="D712" i="12"/>
  <c r="D713" i="12"/>
  <c r="D714" i="12"/>
  <c r="D715" i="12"/>
  <c r="D716" i="12"/>
  <c r="D717" i="12"/>
  <c r="D718" i="12"/>
  <c r="D719" i="12"/>
  <c r="D720" i="12"/>
  <c r="D721" i="12"/>
  <c r="D722" i="12"/>
  <c r="D723" i="12"/>
  <c r="D724" i="12"/>
  <c r="D725" i="12"/>
  <c r="D726" i="12"/>
  <c r="D727" i="12"/>
  <c r="D728" i="12"/>
  <c r="D729" i="12"/>
  <c r="D730" i="12"/>
  <c r="D731" i="12"/>
  <c r="D732" i="12"/>
  <c r="D733" i="12"/>
  <c r="D734" i="12"/>
  <c r="D735" i="12"/>
  <c r="D736" i="12"/>
  <c r="D737" i="12"/>
  <c r="D738" i="12"/>
  <c r="D739" i="12"/>
  <c r="D740" i="12"/>
  <c r="D741" i="12"/>
  <c r="D742" i="12"/>
  <c r="D743" i="12"/>
  <c r="D744" i="12"/>
  <c r="D745" i="12"/>
  <c r="D746" i="12"/>
  <c r="D747" i="12"/>
  <c r="D748" i="12"/>
  <c r="D749" i="12"/>
  <c r="D750" i="12"/>
  <c r="D751" i="12"/>
  <c r="D752" i="12"/>
  <c r="D753" i="12"/>
  <c r="D754" i="12"/>
  <c r="D755" i="12"/>
  <c r="D756" i="12"/>
  <c r="D757" i="12"/>
  <c r="D758" i="12"/>
  <c r="D759" i="12"/>
  <c r="D760" i="12"/>
  <c r="D761" i="12"/>
  <c r="D762" i="12"/>
  <c r="D763" i="12"/>
  <c r="D764" i="12"/>
  <c r="D765" i="12"/>
  <c r="D766" i="12"/>
  <c r="D767" i="12"/>
  <c r="D768" i="12"/>
  <c r="D769" i="12"/>
  <c r="D770" i="12"/>
  <c r="D771" i="12"/>
  <c r="D772" i="12"/>
  <c r="D773" i="12"/>
  <c r="D774" i="12"/>
  <c r="D775" i="12"/>
  <c r="D776" i="12"/>
  <c r="D777" i="12"/>
  <c r="D778" i="12"/>
  <c r="D779" i="12"/>
  <c r="D780" i="12"/>
  <c r="D781" i="12"/>
  <c r="D782" i="12"/>
  <c r="D783" i="12"/>
  <c r="D784" i="12"/>
  <c r="D785" i="12"/>
  <c r="D786" i="12"/>
  <c r="D787" i="12"/>
  <c r="D788" i="12"/>
  <c r="D789" i="12"/>
  <c r="D790" i="12"/>
  <c r="D791" i="12"/>
  <c r="D792" i="12"/>
  <c r="D793" i="12"/>
  <c r="D794" i="12"/>
  <c r="D795" i="12"/>
  <c r="D796" i="12"/>
  <c r="D797" i="12"/>
  <c r="D798" i="12"/>
  <c r="D799" i="12"/>
  <c r="D800" i="12"/>
  <c r="D801" i="12"/>
  <c r="D802" i="12"/>
  <c r="D803" i="12"/>
  <c r="D804" i="12"/>
  <c r="D805" i="12"/>
  <c r="D806" i="12"/>
  <c r="D807" i="12"/>
  <c r="D808" i="12"/>
  <c r="D809" i="12"/>
  <c r="D810" i="12"/>
  <c r="D811" i="12"/>
  <c r="D812" i="12"/>
  <c r="D813" i="12"/>
  <c r="D814" i="12"/>
  <c r="D815" i="12"/>
  <c r="D816" i="12"/>
  <c r="D817" i="12"/>
  <c r="D818" i="12"/>
  <c r="D819" i="12"/>
  <c r="D820" i="12"/>
  <c r="D821" i="12"/>
  <c r="D822" i="12"/>
  <c r="D823" i="12"/>
  <c r="D824" i="12"/>
  <c r="D825" i="12"/>
  <c r="D826" i="12"/>
  <c r="D827" i="12"/>
  <c r="D828" i="12"/>
  <c r="D829" i="12"/>
  <c r="D830" i="12"/>
  <c r="D831" i="12"/>
  <c r="D832" i="12"/>
  <c r="D833" i="12"/>
  <c r="D834" i="12"/>
  <c r="D835" i="12"/>
  <c r="D836" i="12"/>
  <c r="D837" i="12"/>
  <c r="D838" i="12"/>
  <c r="D839" i="12"/>
  <c r="D840" i="12"/>
  <c r="D841" i="12"/>
  <c r="D842" i="12"/>
  <c r="D843" i="12"/>
  <c r="D844" i="12"/>
  <c r="D845" i="12"/>
  <c r="D846" i="12"/>
  <c r="D847" i="12"/>
  <c r="D848" i="12"/>
  <c r="D849" i="12"/>
  <c r="D850" i="12"/>
  <c r="D851" i="12"/>
  <c r="D852" i="12"/>
  <c r="D853" i="12"/>
  <c r="D854" i="12"/>
  <c r="D855" i="12"/>
  <c r="D856" i="12"/>
  <c r="D857" i="12"/>
  <c r="D858" i="12"/>
  <c r="D859" i="12"/>
  <c r="D860" i="12"/>
  <c r="D861" i="12"/>
  <c r="D862" i="12"/>
  <c r="D863" i="12"/>
  <c r="D864" i="12"/>
  <c r="D865" i="12"/>
  <c r="D866" i="12"/>
  <c r="D867" i="12"/>
  <c r="D868" i="12"/>
  <c r="D869" i="12"/>
  <c r="D870" i="12"/>
  <c r="D871" i="12"/>
  <c r="D872" i="12"/>
  <c r="D873" i="12"/>
  <c r="D874" i="12"/>
  <c r="D875" i="12"/>
  <c r="D876" i="12"/>
  <c r="D877" i="12"/>
  <c r="D878" i="12"/>
  <c r="D879" i="12"/>
  <c r="D880" i="12"/>
  <c r="D881" i="12"/>
  <c r="D882" i="12"/>
  <c r="D883" i="12"/>
  <c r="D884" i="12"/>
  <c r="D885" i="12"/>
  <c r="D886" i="12"/>
  <c r="D887" i="12"/>
  <c r="D888" i="12"/>
  <c r="D889" i="12"/>
  <c r="D890" i="12"/>
  <c r="D891" i="12"/>
  <c r="D892" i="12"/>
  <c r="D893" i="12"/>
  <c r="D894" i="12"/>
  <c r="D895" i="12"/>
  <c r="D896" i="12"/>
  <c r="D897" i="12"/>
  <c r="D898" i="12"/>
  <c r="D899" i="12"/>
  <c r="D900" i="12"/>
  <c r="D901" i="12"/>
  <c r="D902" i="12"/>
  <c r="D903" i="12"/>
  <c r="D904" i="12"/>
  <c r="D905" i="12"/>
  <c r="D906" i="12"/>
  <c r="D907" i="12"/>
  <c r="D908" i="12"/>
  <c r="D909" i="12"/>
  <c r="D910" i="12"/>
  <c r="D911" i="12"/>
  <c r="D912" i="12"/>
  <c r="D913" i="12"/>
  <c r="D914" i="12"/>
  <c r="D915" i="12"/>
  <c r="D916" i="12"/>
  <c r="D917" i="12"/>
  <c r="D918" i="12"/>
  <c r="D919" i="12"/>
  <c r="D920" i="12"/>
  <c r="D921" i="12"/>
  <c r="D922" i="12"/>
  <c r="D923" i="12"/>
  <c r="D924" i="12"/>
  <c r="D925" i="12"/>
  <c r="D926" i="12"/>
  <c r="D927" i="12"/>
  <c r="D928" i="12"/>
  <c r="D929" i="12"/>
  <c r="D930" i="12"/>
  <c r="D931" i="12"/>
  <c r="D932" i="12"/>
  <c r="D933" i="12"/>
  <c r="D934" i="12"/>
  <c r="D935" i="12"/>
  <c r="D936" i="12"/>
  <c r="D937" i="12"/>
  <c r="D938" i="12"/>
  <c r="D939" i="12"/>
  <c r="D940" i="12"/>
  <c r="D941" i="12"/>
  <c r="D942" i="12"/>
  <c r="D943" i="12"/>
  <c r="D944" i="12"/>
  <c r="D945" i="12"/>
  <c r="D946" i="12"/>
  <c r="D947" i="12"/>
  <c r="D948" i="12"/>
  <c r="D949" i="12"/>
  <c r="D950" i="12"/>
  <c r="D951" i="12"/>
  <c r="D952" i="12"/>
  <c r="D953" i="12"/>
  <c r="D954" i="12"/>
  <c r="D955" i="12"/>
  <c r="D956" i="12"/>
  <c r="D957" i="12"/>
  <c r="D958" i="12"/>
  <c r="D959" i="12"/>
  <c r="D960" i="12"/>
  <c r="D961" i="12"/>
  <c r="D962" i="12"/>
  <c r="D963" i="12"/>
  <c r="D964" i="12"/>
  <c r="D965" i="12"/>
  <c r="D966" i="12"/>
  <c r="D967" i="12"/>
  <c r="D968" i="12"/>
  <c r="D969" i="12"/>
  <c r="D970" i="12"/>
  <c r="D971" i="12"/>
  <c r="D972" i="12"/>
  <c r="D973" i="12"/>
  <c r="D974" i="12"/>
  <c r="D975" i="12"/>
  <c r="D976" i="12"/>
  <c r="D977" i="12"/>
  <c r="D978" i="12"/>
  <c r="D979" i="12"/>
  <c r="D980" i="12"/>
  <c r="D981" i="12"/>
  <c r="D982" i="12"/>
  <c r="D983" i="12"/>
  <c r="D984" i="12"/>
  <c r="D985" i="12"/>
  <c r="D986" i="12"/>
  <c r="D987" i="12"/>
  <c r="D988" i="12"/>
  <c r="D989" i="12"/>
  <c r="D990" i="12"/>
  <c r="D991" i="12"/>
  <c r="D992" i="12"/>
  <c r="D993" i="12"/>
  <c r="D994" i="12"/>
  <c r="D995" i="12"/>
  <c r="D996" i="12"/>
  <c r="D997" i="12"/>
  <c r="D998" i="12"/>
  <c r="D999" i="12"/>
  <c r="D1000" i="12"/>
  <c r="D1001" i="12"/>
  <c r="D1002" i="12"/>
  <c r="D1003" i="12"/>
  <c r="D1004" i="12"/>
  <c r="D1005" i="12"/>
  <c r="D1006" i="12"/>
  <c r="D1007" i="12"/>
  <c r="D1008" i="12"/>
  <c r="D1009" i="12"/>
  <c r="D1010" i="12"/>
  <c r="D1011" i="12"/>
  <c r="D1012" i="12"/>
  <c r="D1013" i="12"/>
  <c r="D1014" i="12"/>
  <c r="D1015" i="12"/>
  <c r="D1016" i="12"/>
  <c r="D1017" i="12"/>
  <c r="D1018" i="12"/>
  <c r="D1019" i="12"/>
  <c r="D1020" i="12"/>
  <c r="D1021" i="12"/>
  <c r="D1022" i="12"/>
  <c r="D1023" i="12"/>
  <c r="D1024" i="12"/>
  <c r="D1025" i="12"/>
  <c r="D1026" i="12"/>
  <c r="D1027" i="12"/>
  <c r="D1028" i="12"/>
  <c r="D1029" i="12"/>
  <c r="D1030" i="12"/>
  <c r="D1031" i="12"/>
  <c r="D1032" i="12"/>
  <c r="D1033" i="12"/>
  <c r="D1034" i="12"/>
  <c r="D1035" i="12"/>
  <c r="D1036" i="12"/>
  <c r="D1037" i="12"/>
  <c r="D1038" i="12"/>
  <c r="D1039" i="12"/>
  <c r="D1040" i="12"/>
  <c r="D1041" i="12"/>
  <c r="D1042" i="12"/>
  <c r="D1043" i="12"/>
  <c r="D1044" i="12"/>
  <c r="D1045" i="12"/>
  <c r="D1046" i="12"/>
  <c r="D1047" i="12"/>
  <c r="D1048" i="12"/>
  <c r="D1049" i="12"/>
  <c r="D1050" i="12"/>
  <c r="D1051" i="12"/>
  <c r="D1052" i="12"/>
  <c r="D1053" i="12"/>
  <c r="D1054" i="12"/>
  <c r="D1055" i="12"/>
  <c r="D1056" i="12"/>
  <c r="D1057" i="12"/>
  <c r="D1058" i="12"/>
  <c r="D1059" i="12"/>
  <c r="D1060" i="12"/>
  <c r="D1061" i="12"/>
  <c r="D1062" i="12"/>
  <c r="D1063" i="12"/>
  <c r="D1064" i="12"/>
  <c r="D1065" i="12"/>
  <c r="D1066" i="12"/>
  <c r="D1067" i="12"/>
  <c r="D1068" i="12"/>
  <c r="D1069" i="12"/>
  <c r="D1070" i="12"/>
  <c r="D1071" i="12"/>
  <c r="D1072" i="12"/>
  <c r="D1073" i="12"/>
  <c r="D1074" i="12"/>
  <c r="D1075" i="12"/>
  <c r="D1076" i="12"/>
  <c r="D1077" i="12"/>
  <c r="D1078" i="12"/>
  <c r="D1079" i="12"/>
  <c r="D1080" i="12"/>
  <c r="D1081" i="12"/>
  <c r="D1082" i="12"/>
  <c r="D1083" i="12"/>
  <c r="D1084" i="12"/>
  <c r="D1085" i="12"/>
  <c r="D1086" i="12"/>
  <c r="D1087" i="12"/>
  <c r="D1088" i="12"/>
  <c r="D1089" i="12"/>
  <c r="D1090" i="12"/>
  <c r="D1091" i="12"/>
  <c r="D1092" i="12"/>
  <c r="D1093" i="12"/>
  <c r="D1094" i="12"/>
  <c r="D1095" i="12"/>
  <c r="D1096" i="12"/>
  <c r="D1097" i="12"/>
  <c r="D1098" i="12"/>
  <c r="D1099" i="12"/>
  <c r="D1100" i="12"/>
  <c r="D1101" i="12"/>
  <c r="D1102" i="12"/>
  <c r="D1103" i="12"/>
  <c r="D1104" i="12"/>
  <c r="D1105" i="12"/>
  <c r="D1106" i="12"/>
  <c r="D1107" i="12"/>
  <c r="D1108" i="12"/>
  <c r="D1109" i="12"/>
  <c r="D1110" i="12"/>
  <c r="D1111" i="12"/>
  <c r="D1112" i="12"/>
  <c r="D1113" i="12"/>
  <c r="D1114" i="12"/>
  <c r="D1115" i="12"/>
  <c r="D1116" i="12"/>
  <c r="D1117" i="12"/>
  <c r="D1118" i="12"/>
  <c r="D1119" i="12"/>
  <c r="D1120" i="12"/>
  <c r="D1121" i="12"/>
  <c r="D1122" i="12"/>
  <c r="D1123" i="12"/>
  <c r="D1124" i="12"/>
  <c r="D1125" i="12"/>
  <c r="D1126" i="12"/>
  <c r="D1127" i="12"/>
  <c r="D1128" i="12"/>
  <c r="D1129" i="12"/>
  <c r="D1130" i="12"/>
  <c r="D1131" i="12"/>
  <c r="D1132" i="12"/>
  <c r="D1133" i="12"/>
  <c r="D1134" i="12"/>
  <c r="D1135" i="12"/>
  <c r="D1136" i="12"/>
  <c r="D1137" i="12"/>
  <c r="D1138" i="12"/>
  <c r="D1139" i="12"/>
  <c r="D1140" i="12"/>
  <c r="D1141" i="12"/>
  <c r="D1142" i="12"/>
  <c r="D1143" i="12"/>
  <c r="D1144" i="12"/>
  <c r="D1145" i="12"/>
  <c r="D1146" i="12"/>
  <c r="D1147" i="12"/>
  <c r="D1148" i="12"/>
  <c r="D1149" i="12"/>
  <c r="D1150" i="12"/>
  <c r="D1151" i="12"/>
  <c r="D1152" i="12"/>
  <c r="D1153" i="12"/>
  <c r="D1154" i="12"/>
  <c r="D1155" i="12"/>
  <c r="D1156" i="12"/>
  <c r="D1157" i="12"/>
  <c r="D1158" i="12"/>
  <c r="D1159" i="12"/>
  <c r="D1160" i="12"/>
  <c r="D1161" i="12"/>
  <c r="D1162" i="12"/>
  <c r="D1163" i="12"/>
  <c r="D1164" i="12"/>
  <c r="D1165" i="12"/>
  <c r="D1166" i="12"/>
  <c r="D1167" i="12"/>
  <c r="D1168" i="12"/>
  <c r="D1169" i="12"/>
  <c r="D1170" i="12"/>
  <c r="D1171" i="12"/>
  <c r="D1172" i="12"/>
  <c r="D1173" i="12"/>
  <c r="D1174" i="12"/>
  <c r="D1175" i="12"/>
  <c r="D1176" i="12"/>
  <c r="D1177" i="12"/>
  <c r="D1178" i="12"/>
  <c r="D1179" i="12"/>
  <c r="D1180" i="12"/>
  <c r="D1181" i="12"/>
  <c r="D1182" i="12"/>
  <c r="D1183" i="12"/>
  <c r="D1184" i="12"/>
  <c r="D1185" i="12"/>
  <c r="D1186" i="12"/>
  <c r="D1187" i="12"/>
  <c r="D1188" i="12"/>
  <c r="D1189" i="12"/>
  <c r="D1190" i="12"/>
  <c r="D1191" i="12"/>
  <c r="D1192" i="12"/>
  <c r="D1193" i="12"/>
  <c r="D1194" i="12"/>
  <c r="D1195" i="12"/>
  <c r="D1196" i="12"/>
  <c r="D1197" i="12"/>
  <c r="D1198" i="12"/>
  <c r="D1199" i="12"/>
  <c r="D1200" i="12"/>
  <c r="D1201" i="12"/>
  <c r="D1202" i="12"/>
  <c r="D1203" i="12"/>
  <c r="D1204" i="12"/>
  <c r="D1205" i="12"/>
  <c r="D1206" i="12"/>
  <c r="D1207" i="12"/>
  <c r="D1208" i="12"/>
  <c r="D1209" i="12"/>
  <c r="D1210" i="12"/>
  <c r="D1211" i="12"/>
  <c r="D1212" i="12"/>
  <c r="D1213" i="12"/>
  <c r="D1214" i="12"/>
  <c r="D1215" i="12"/>
  <c r="D1216" i="12"/>
  <c r="D1217" i="12"/>
  <c r="D1218" i="12"/>
  <c r="D1219" i="12"/>
  <c r="D1220" i="12"/>
  <c r="D1221" i="12"/>
  <c r="D1222" i="12"/>
  <c r="D1223" i="12"/>
  <c r="D1224" i="12"/>
  <c r="D1225" i="12"/>
  <c r="D1226" i="12"/>
  <c r="D1227" i="12"/>
  <c r="D1228" i="12"/>
  <c r="D1229" i="12"/>
  <c r="D1230" i="12"/>
  <c r="D1231" i="12"/>
  <c r="D1232" i="12"/>
  <c r="D1233" i="12"/>
  <c r="D1234" i="12"/>
  <c r="D1235" i="12"/>
  <c r="D1236" i="12"/>
  <c r="D1237" i="12"/>
  <c r="D1238" i="12"/>
  <c r="D1239" i="12"/>
  <c r="D1240" i="12"/>
  <c r="D1241" i="12"/>
  <c r="D1242" i="12"/>
  <c r="D1243" i="12"/>
  <c r="D1244" i="12"/>
  <c r="D1245" i="12"/>
  <c r="D1246" i="12"/>
  <c r="D1247" i="12"/>
  <c r="D1248" i="12"/>
  <c r="D1249" i="12"/>
  <c r="D1250" i="12"/>
  <c r="D1251" i="12"/>
  <c r="D1252" i="12"/>
  <c r="D1253" i="12"/>
  <c r="D1254" i="12"/>
  <c r="D1255" i="12"/>
  <c r="D1256" i="12"/>
  <c r="D1257" i="12"/>
  <c r="D1258" i="12"/>
  <c r="D1259" i="12"/>
  <c r="D1260" i="12"/>
  <c r="D1261" i="12"/>
  <c r="D1262" i="12"/>
  <c r="D1263" i="12"/>
  <c r="D1264" i="12"/>
  <c r="D1265" i="12"/>
  <c r="D1266" i="12"/>
  <c r="D1267" i="12"/>
  <c r="D1268" i="12"/>
  <c r="D1269" i="12"/>
  <c r="D1270" i="12"/>
  <c r="D1271" i="12"/>
  <c r="D1272" i="12"/>
  <c r="D1273" i="12"/>
  <c r="D1274" i="12"/>
  <c r="D1275" i="12"/>
  <c r="D1276" i="12"/>
  <c r="D1277" i="12"/>
  <c r="D1278" i="12"/>
  <c r="D1279" i="12"/>
  <c r="D1280" i="12"/>
  <c r="D1281" i="12"/>
  <c r="D1282" i="12"/>
  <c r="D1283" i="12"/>
  <c r="D1284" i="12"/>
  <c r="D1285" i="12"/>
  <c r="D1286" i="12"/>
  <c r="D1287" i="12"/>
  <c r="D1288" i="12"/>
  <c r="D1289" i="12"/>
  <c r="D1290" i="12"/>
  <c r="D1291" i="12"/>
  <c r="D1292" i="12"/>
  <c r="D1293" i="12"/>
  <c r="D1294" i="12"/>
  <c r="D1295" i="12"/>
  <c r="D1296" i="12"/>
  <c r="D1297" i="12"/>
  <c r="D1298" i="12"/>
  <c r="D1299" i="12"/>
  <c r="D1300" i="12"/>
  <c r="D1301" i="12"/>
  <c r="D1302" i="12"/>
  <c r="D1303" i="12"/>
  <c r="D1304" i="12"/>
  <c r="D1305" i="12"/>
  <c r="D1306" i="12"/>
  <c r="D1307" i="12"/>
  <c r="D1308" i="12"/>
  <c r="D1309" i="12"/>
  <c r="D1310" i="12"/>
  <c r="D1311" i="12"/>
  <c r="D1312" i="12"/>
  <c r="D1313" i="12"/>
  <c r="D1314" i="12"/>
  <c r="D1315" i="12"/>
  <c r="D1316" i="12"/>
  <c r="D1317" i="12"/>
  <c r="D1318" i="12"/>
  <c r="D1319" i="12"/>
  <c r="D1320" i="12"/>
  <c r="D1321" i="12"/>
  <c r="D1322" i="12"/>
  <c r="D1323" i="12"/>
  <c r="D1324" i="12"/>
  <c r="D1325" i="12"/>
  <c r="D1326" i="12"/>
  <c r="D1327" i="12"/>
  <c r="D1328" i="12"/>
  <c r="D1329" i="12"/>
  <c r="D1330" i="12"/>
  <c r="D1331" i="12"/>
  <c r="D1332" i="12"/>
  <c r="D1333" i="12"/>
  <c r="D1334" i="12"/>
  <c r="D1335" i="12"/>
  <c r="D1336" i="12"/>
  <c r="D1337" i="12"/>
  <c r="D1338" i="12"/>
  <c r="D1339" i="12"/>
  <c r="D1340" i="12"/>
  <c r="D1341" i="12"/>
  <c r="D1342" i="12"/>
  <c r="D1343" i="12"/>
  <c r="D1344" i="12"/>
  <c r="D1345" i="12"/>
  <c r="D1346" i="12"/>
  <c r="D1347" i="12"/>
  <c r="D1348" i="12"/>
  <c r="D1349" i="12"/>
  <c r="D1350" i="12"/>
  <c r="D1351" i="12"/>
  <c r="D1352" i="12"/>
  <c r="D1353" i="12"/>
  <c r="D1354" i="12"/>
  <c r="D1355" i="12"/>
  <c r="D1356" i="12"/>
  <c r="D1357" i="12"/>
  <c r="D1358" i="12"/>
  <c r="D1359" i="12"/>
  <c r="D1360" i="12"/>
  <c r="D1361" i="12"/>
  <c r="D1362" i="12"/>
  <c r="D1363" i="12"/>
  <c r="D1364" i="12"/>
  <c r="D1365" i="12"/>
  <c r="D1366" i="12"/>
  <c r="D1367" i="12"/>
  <c r="D1368" i="12"/>
  <c r="D1369" i="12"/>
  <c r="D1370" i="12"/>
  <c r="D1371" i="12"/>
  <c r="D1372" i="12"/>
  <c r="D1373" i="12"/>
  <c r="D1374" i="12"/>
  <c r="D1375" i="12"/>
  <c r="D1376" i="12"/>
  <c r="D1377" i="12"/>
  <c r="D1378" i="12"/>
  <c r="D1379" i="12"/>
  <c r="D1380" i="12"/>
  <c r="D1381" i="12"/>
  <c r="D1382" i="12"/>
  <c r="D1383" i="12"/>
  <c r="D1384" i="12"/>
  <c r="D1385" i="12"/>
  <c r="D1386" i="12"/>
  <c r="D1387" i="12"/>
  <c r="D1388" i="12"/>
  <c r="D1389" i="12"/>
  <c r="D1390" i="12"/>
  <c r="D1391" i="12"/>
  <c r="D1392" i="12"/>
  <c r="D1393" i="12"/>
  <c r="D1394" i="12"/>
  <c r="D1395" i="12"/>
  <c r="D1396" i="12"/>
  <c r="D1397" i="12"/>
  <c r="D1398" i="12"/>
  <c r="D1399" i="12"/>
  <c r="D1400" i="12"/>
  <c r="D1401" i="12"/>
  <c r="D1402" i="12"/>
  <c r="D1403" i="12"/>
  <c r="D1404" i="12"/>
  <c r="D1405" i="12"/>
  <c r="D1406" i="12"/>
  <c r="D1407" i="12"/>
  <c r="D1408" i="12"/>
  <c r="D1409" i="12"/>
  <c r="D1410" i="12"/>
  <c r="D1411" i="12"/>
  <c r="D1412" i="12"/>
  <c r="D1413" i="12"/>
  <c r="D1414" i="12"/>
  <c r="D1415" i="12"/>
  <c r="D1416" i="12"/>
  <c r="D1417" i="12"/>
  <c r="D1418" i="12"/>
  <c r="D1419" i="12"/>
  <c r="D1420" i="12"/>
  <c r="D1421" i="12"/>
  <c r="D1422" i="12"/>
  <c r="D1423" i="12"/>
  <c r="D1424" i="12"/>
  <c r="D1425" i="12"/>
  <c r="D1426" i="12"/>
  <c r="D1427" i="12"/>
  <c r="D1428" i="12"/>
  <c r="D1429" i="12"/>
  <c r="D1430" i="12"/>
  <c r="D1431" i="12"/>
  <c r="D1432" i="12"/>
  <c r="D1433" i="12"/>
  <c r="D1434" i="12"/>
  <c r="D1435" i="12"/>
  <c r="D1436" i="12"/>
  <c r="D1437" i="12"/>
  <c r="D1438" i="12"/>
  <c r="D1439" i="12"/>
  <c r="D1440" i="12"/>
  <c r="D1441" i="12"/>
  <c r="D1442" i="12"/>
  <c r="D1443" i="12"/>
  <c r="D1444" i="12"/>
  <c r="D1445" i="12"/>
  <c r="D1446" i="12"/>
  <c r="D1447" i="12"/>
  <c r="D1448" i="12"/>
  <c r="D1449" i="12"/>
  <c r="D1450" i="12"/>
  <c r="D1451" i="12"/>
  <c r="D1452" i="12"/>
  <c r="D1453" i="12"/>
  <c r="D1454" i="12"/>
  <c r="D1455" i="12"/>
  <c r="D1456" i="12"/>
  <c r="D1457" i="12"/>
  <c r="D1458" i="12"/>
  <c r="D1459" i="12"/>
  <c r="D1460" i="12"/>
  <c r="D1461" i="12"/>
  <c r="D1462" i="12"/>
  <c r="D1463" i="12"/>
  <c r="D1464" i="12"/>
  <c r="D1465" i="12"/>
  <c r="D1466" i="12"/>
  <c r="D1467" i="12"/>
  <c r="D1468" i="12"/>
  <c r="D1469" i="12"/>
  <c r="D1470" i="12"/>
  <c r="D1471" i="12"/>
  <c r="D1472" i="12"/>
  <c r="D1473" i="12"/>
  <c r="D1474" i="12"/>
  <c r="D1475" i="12"/>
  <c r="D292" i="11"/>
  <c r="D1475" i="11"/>
  <c r="D1474" i="11"/>
  <c r="D1473" i="11"/>
  <c r="D1471" i="11"/>
  <c r="D1470" i="11"/>
  <c r="D1469" i="11"/>
  <c r="D1468" i="11"/>
  <c r="D1466" i="11"/>
  <c r="D1465" i="11"/>
  <c r="D1464" i="11"/>
  <c r="D1463" i="11"/>
  <c r="D1462" i="11"/>
  <c r="D1461" i="11"/>
  <c r="D1460" i="11"/>
  <c r="D1459" i="11"/>
  <c r="D1458" i="11"/>
  <c r="D1457" i="11"/>
  <c r="D1456" i="11"/>
  <c r="D1455" i="11"/>
  <c r="D1454" i="11"/>
  <c r="D1453" i="11"/>
  <c r="D1452" i="11"/>
  <c r="D1451" i="11"/>
  <c r="D1450" i="11"/>
  <c r="D1449" i="11"/>
  <c r="D1448" i="11"/>
  <c r="D1447" i="11"/>
  <c r="D1446" i="11"/>
  <c r="D1445" i="11"/>
  <c r="D1444" i="11"/>
  <c r="D1443" i="11"/>
  <c r="D1442" i="11"/>
  <c r="D1441" i="11"/>
  <c r="D1440" i="11"/>
  <c r="D1439" i="11"/>
  <c r="D1438" i="11"/>
  <c r="D1437" i="11"/>
  <c r="D1436" i="11"/>
  <c r="D1435" i="11"/>
  <c r="D1434" i="11"/>
  <c r="D1433" i="11"/>
  <c r="D1432" i="11"/>
  <c r="D1431" i="11"/>
  <c r="D1430" i="11"/>
  <c r="D1429" i="11"/>
  <c r="D1428" i="11"/>
  <c r="D1427" i="11"/>
  <c r="D1426" i="11"/>
  <c r="D1425" i="11"/>
  <c r="D1424" i="11"/>
  <c r="D1423" i="11"/>
  <c r="D1422" i="11"/>
  <c r="D1421" i="11"/>
  <c r="D1420" i="11"/>
  <c r="D1419" i="11"/>
  <c r="D1418" i="11"/>
  <c r="D1417" i="11"/>
  <c r="D1416" i="11"/>
  <c r="D1415" i="11"/>
  <c r="D1414" i="11"/>
  <c r="D1413" i="11"/>
  <c r="D1412" i="11"/>
  <c r="D1411" i="11"/>
  <c r="D1410" i="11"/>
  <c r="D1409" i="11"/>
  <c r="D1408" i="11"/>
  <c r="D1407" i="11"/>
  <c r="D1406" i="11"/>
  <c r="D1405" i="11"/>
  <c r="D1404" i="11"/>
  <c r="D1403" i="11"/>
  <c r="D1402" i="11"/>
  <c r="D1401" i="11"/>
  <c r="D1400" i="11"/>
  <c r="D1399" i="11"/>
  <c r="D1398" i="11"/>
  <c r="D1397" i="11"/>
  <c r="D1396" i="11"/>
  <c r="D1395" i="11"/>
  <c r="D1394" i="11"/>
  <c r="D1393" i="11"/>
  <c r="D1392" i="11"/>
  <c r="D1391" i="11"/>
  <c r="D1390" i="11"/>
  <c r="D1389" i="11"/>
  <c r="D1388" i="11"/>
  <c r="D1387" i="11"/>
  <c r="D1386" i="11"/>
  <c r="D1385" i="11"/>
  <c r="D1384" i="11"/>
  <c r="D1383" i="11"/>
  <c r="D1382" i="11"/>
  <c r="D1381" i="11"/>
  <c r="D1380" i="11"/>
  <c r="D1379" i="11"/>
  <c r="D1378" i="11"/>
  <c r="D1377" i="11"/>
  <c r="D1376" i="11"/>
  <c r="D1375" i="11"/>
  <c r="D1374" i="11"/>
  <c r="D1373" i="11"/>
  <c r="D1372" i="11"/>
  <c r="D1371" i="11"/>
  <c r="D1370" i="11"/>
  <c r="D1369" i="11"/>
  <c r="D1368" i="11"/>
  <c r="D1367" i="11"/>
  <c r="D1366" i="11"/>
  <c r="D1365" i="11"/>
  <c r="D1364" i="11"/>
  <c r="D1363" i="11"/>
  <c r="D1362" i="11"/>
  <c r="D1361" i="11"/>
  <c r="D1360" i="11"/>
  <c r="D1359" i="11"/>
  <c r="D1358" i="11"/>
  <c r="D1357" i="11"/>
  <c r="D1356" i="11"/>
  <c r="D1355" i="11"/>
  <c r="D1354" i="11"/>
  <c r="D1353" i="11"/>
  <c r="D1352" i="11"/>
  <c r="D1351" i="11"/>
  <c r="D1350" i="11"/>
  <c r="D1349" i="11"/>
  <c r="D1348" i="11"/>
  <c r="D1347" i="11"/>
  <c r="D1346" i="11"/>
  <c r="D1345" i="11"/>
  <c r="D1344" i="11"/>
  <c r="D1343" i="11"/>
  <c r="D1342" i="11"/>
  <c r="D1341" i="11"/>
  <c r="D1340" i="11"/>
  <c r="D1339" i="11"/>
  <c r="D1338" i="11"/>
  <c r="D1337" i="11"/>
  <c r="D1336" i="11"/>
  <c r="D1335" i="11"/>
  <c r="D1334" i="11"/>
  <c r="D1333" i="11"/>
  <c r="D1332" i="11"/>
  <c r="D1331" i="11"/>
  <c r="D1330" i="11"/>
  <c r="D1329" i="11"/>
  <c r="D1328" i="11"/>
  <c r="D1327" i="11"/>
  <c r="D1326" i="11"/>
  <c r="D1325" i="11"/>
  <c r="D1324" i="11"/>
  <c r="D1323" i="11"/>
  <c r="D1322" i="11"/>
  <c r="D1321" i="11"/>
  <c r="D1320" i="11"/>
  <c r="D1319" i="11"/>
  <c r="D1318" i="11"/>
  <c r="D1317" i="11"/>
  <c r="D1316" i="11"/>
  <c r="D1315" i="11"/>
  <c r="D1314" i="11"/>
  <c r="D1313" i="11"/>
  <c r="D1312" i="11"/>
  <c r="D1311" i="11"/>
  <c r="D1310" i="11"/>
  <c r="D1309" i="11"/>
  <c r="D1308" i="11"/>
  <c r="D1307" i="11"/>
  <c r="D1306" i="11"/>
  <c r="D1305" i="11"/>
  <c r="D1304" i="11"/>
  <c r="D1303" i="11"/>
  <c r="D1302" i="11"/>
  <c r="D1301" i="11"/>
  <c r="D1300" i="11"/>
  <c r="D1299" i="11"/>
  <c r="D1298" i="11"/>
  <c r="D1297" i="11"/>
  <c r="D1296" i="11"/>
  <c r="D1295" i="11"/>
  <c r="D1294" i="11"/>
  <c r="D1293" i="11"/>
  <c r="D1292" i="11"/>
  <c r="D1291" i="11"/>
  <c r="D1290" i="11"/>
  <c r="D1289" i="11"/>
  <c r="D1288" i="11"/>
  <c r="D1287" i="11"/>
  <c r="D1286" i="11"/>
  <c r="D1285" i="11"/>
  <c r="D1284" i="11"/>
  <c r="D1283" i="11"/>
  <c r="D1282" i="11"/>
  <c r="D1281" i="11"/>
  <c r="D1280" i="11"/>
  <c r="D1279" i="11"/>
  <c r="D1278" i="11"/>
  <c r="D1277" i="11"/>
  <c r="D1276" i="11"/>
  <c r="D1275" i="11"/>
  <c r="D1274" i="11"/>
  <c r="D1273" i="11"/>
  <c r="D1272" i="11"/>
  <c r="D1271" i="11"/>
  <c r="D1270" i="11"/>
  <c r="D1269" i="11"/>
  <c r="D1268" i="11"/>
  <c r="D1267" i="11"/>
  <c r="D1266" i="11"/>
  <c r="D1265" i="11"/>
  <c r="D1264" i="11"/>
  <c r="D1263" i="11"/>
  <c r="D1262" i="11"/>
  <c r="D1261" i="11"/>
  <c r="D1260" i="11"/>
  <c r="D1259" i="11"/>
  <c r="D1258" i="11"/>
  <c r="D1257" i="11"/>
  <c r="D1256" i="11"/>
  <c r="D1255" i="11"/>
  <c r="D1254" i="11"/>
  <c r="D1253" i="11"/>
  <c r="D1252" i="11"/>
  <c r="D1251" i="11"/>
  <c r="D1250" i="11"/>
  <c r="D1249" i="11"/>
  <c r="D1248" i="11"/>
  <c r="D1247" i="11"/>
  <c r="D1246" i="11"/>
  <c r="D1245" i="11"/>
  <c r="D1244" i="11"/>
  <c r="D1243" i="11"/>
  <c r="D1242" i="11"/>
  <c r="D1241" i="11"/>
  <c r="D1240" i="11"/>
  <c r="D1239" i="11"/>
  <c r="D1238" i="11"/>
  <c r="D1237" i="11"/>
  <c r="D1236" i="11"/>
  <c r="D1235" i="11"/>
  <c r="D1234" i="11"/>
  <c r="D1233" i="11"/>
  <c r="D1232" i="11"/>
  <c r="D1231" i="11"/>
  <c r="D1230" i="11"/>
  <c r="D1229" i="11"/>
  <c r="D1228" i="11"/>
  <c r="D1227" i="11"/>
  <c r="D1226" i="11"/>
  <c r="D1225" i="11"/>
  <c r="D1224" i="11"/>
  <c r="D1223" i="11"/>
  <c r="D1222" i="11"/>
  <c r="D1221" i="11"/>
  <c r="D1220" i="11"/>
  <c r="D1219" i="11"/>
  <c r="D1218" i="11"/>
  <c r="D1217" i="11"/>
  <c r="D1216" i="11"/>
  <c r="D1215" i="11"/>
  <c r="D1214" i="11"/>
  <c r="D1213" i="11"/>
  <c r="D1212" i="11"/>
  <c r="D1211" i="11"/>
  <c r="D1210" i="11"/>
  <c r="D1209" i="11"/>
  <c r="D1208" i="11"/>
  <c r="D1207" i="11"/>
  <c r="D1206" i="11"/>
  <c r="D1205" i="11"/>
  <c r="D1204" i="11"/>
  <c r="D1203" i="11"/>
  <c r="D1202" i="11"/>
  <c r="D1201" i="11"/>
  <c r="D1200" i="11"/>
  <c r="D1199" i="11"/>
  <c r="D1198" i="11"/>
  <c r="D1197" i="11"/>
  <c r="D1196" i="11"/>
  <c r="D1195" i="11"/>
  <c r="D1194" i="11"/>
  <c r="D1193" i="11"/>
  <c r="D1192" i="11"/>
  <c r="D1191" i="11"/>
  <c r="D1190" i="11"/>
  <c r="D1189" i="11"/>
  <c r="D1188" i="11"/>
  <c r="D1187" i="11"/>
  <c r="D1186" i="11"/>
  <c r="D1185" i="11"/>
  <c r="D1184" i="11"/>
  <c r="D1183" i="11"/>
  <c r="D1182" i="11"/>
  <c r="D1181" i="11"/>
  <c r="D1180" i="11"/>
  <c r="D1179" i="11"/>
  <c r="D1178" i="11"/>
  <c r="D1177" i="11"/>
  <c r="D1176" i="11"/>
  <c r="D1175" i="11"/>
  <c r="D1174" i="11"/>
  <c r="D1173" i="11"/>
  <c r="D1172" i="11"/>
  <c r="D1171" i="11"/>
  <c r="D1170" i="11"/>
  <c r="D1169" i="11"/>
  <c r="D1168" i="11"/>
  <c r="D1167" i="11"/>
  <c r="D1166" i="11"/>
  <c r="D1165" i="11"/>
  <c r="D1164" i="11"/>
  <c r="D1163" i="11"/>
  <c r="D1162" i="11"/>
  <c r="D1161" i="11"/>
  <c r="D1160" i="11"/>
  <c r="D1159" i="11"/>
  <c r="D1158" i="11"/>
  <c r="D1157" i="11"/>
  <c r="D1156" i="11"/>
  <c r="D1155" i="11"/>
  <c r="D1154" i="11"/>
  <c r="D1153" i="11"/>
  <c r="D1152" i="11"/>
  <c r="D1151" i="11"/>
  <c r="D1150" i="11"/>
  <c r="D1149" i="11"/>
  <c r="D1148" i="11"/>
  <c r="D1147" i="11"/>
  <c r="D1146" i="11"/>
  <c r="D1145" i="11"/>
  <c r="D1144" i="11"/>
  <c r="D1143" i="11"/>
  <c r="D1142" i="11"/>
  <c r="D1141" i="11"/>
  <c r="D1140" i="11"/>
  <c r="D1139" i="11"/>
  <c r="D1138" i="11"/>
  <c r="D1137" i="11"/>
  <c r="D1136" i="11"/>
  <c r="D1135" i="11"/>
  <c r="D1134" i="11"/>
  <c r="D1133" i="11"/>
  <c r="D1132" i="11"/>
  <c r="D1131" i="11"/>
  <c r="D1130" i="11"/>
  <c r="D1129" i="11"/>
  <c r="D1128" i="11"/>
  <c r="D1127" i="11"/>
  <c r="D1126" i="11"/>
  <c r="D1125" i="11"/>
  <c r="D1124" i="11"/>
  <c r="D1123" i="11"/>
  <c r="D1122" i="11"/>
  <c r="D1121" i="11"/>
  <c r="D1120" i="11"/>
  <c r="D1119" i="11"/>
  <c r="D1118" i="11"/>
  <c r="D1117" i="11"/>
  <c r="D1116" i="11"/>
  <c r="D1115" i="11"/>
  <c r="D1114" i="11"/>
  <c r="D1113" i="11"/>
  <c r="D1112" i="11"/>
  <c r="D1111" i="11"/>
  <c r="D1110" i="11"/>
  <c r="D1109" i="11"/>
  <c r="D1108" i="11"/>
  <c r="D1107" i="11"/>
  <c r="D1106" i="11"/>
  <c r="D1105" i="11"/>
  <c r="D1104" i="11"/>
  <c r="D1103" i="11"/>
  <c r="D1102" i="11"/>
  <c r="D1101" i="11"/>
  <c r="D1100" i="11"/>
  <c r="D1099" i="11"/>
  <c r="D1098" i="11"/>
  <c r="D1097" i="11"/>
  <c r="D1096" i="11"/>
  <c r="D1095" i="11"/>
  <c r="D1094" i="11"/>
  <c r="D1093" i="11"/>
  <c r="D1092" i="11"/>
  <c r="D1091" i="11"/>
  <c r="D1090" i="11"/>
  <c r="D1089" i="11"/>
  <c r="D1088" i="11"/>
  <c r="D1087" i="11"/>
  <c r="D1086" i="11"/>
  <c r="D1085" i="11"/>
  <c r="D1084" i="11"/>
  <c r="D1083" i="11"/>
  <c r="D1082" i="11"/>
  <c r="D1081" i="11"/>
  <c r="D1080" i="11"/>
  <c r="D1079" i="11"/>
  <c r="D1078" i="11"/>
  <c r="D1077" i="11"/>
  <c r="D1076" i="11"/>
  <c r="D1075" i="11"/>
  <c r="D1074" i="11"/>
  <c r="D1073" i="11"/>
  <c r="D1072" i="11"/>
  <c r="D1071" i="11"/>
  <c r="D1070" i="11"/>
  <c r="D1069" i="11"/>
  <c r="D1068" i="11"/>
  <c r="D1067" i="11"/>
  <c r="D1066" i="11"/>
  <c r="D1065" i="11"/>
  <c r="D1064" i="11"/>
  <c r="D1063" i="11"/>
  <c r="D1062" i="11"/>
  <c r="D1061" i="11"/>
  <c r="D1060" i="11"/>
  <c r="D1059" i="11"/>
  <c r="D1058" i="11"/>
  <c r="D1057" i="11"/>
  <c r="D1056" i="11"/>
  <c r="D1055" i="11"/>
  <c r="D1054" i="11"/>
  <c r="D1053" i="11"/>
  <c r="D1052" i="11"/>
  <c r="D1051" i="11"/>
  <c r="D1050" i="11"/>
  <c r="D1049" i="11"/>
  <c r="D1048" i="11"/>
  <c r="D1047" i="11"/>
  <c r="D1046" i="11"/>
  <c r="D1045" i="11"/>
  <c r="D1044" i="11"/>
  <c r="D1043" i="11"/>
  <c r="D1042" i="11"/>
  <c r="D1041" i="11"/>
  <c r="D1040" i="11"/>
  <c r="D1039" i="11"/>
  <c r="D1038" i="11"/>
  <c r="D1037" i="11"/>
  <c r="D1036" i="11"/>
  <c r="D1035" i="11"/>
  <c r="D1034" i="11"/>
  <c r="D1033" i="11"/>
  <c r="D1032" i="11"/>
  <c r="D1031" i="11"/>
  <c r="D1030" i="11"/>
  <c r="D1029" i="11"/>
  <c r="D1028" i="11"/>
  <c r="D1027" i="11"/>
  <c r="D1026" i="11"/>
  <c r="D1025" i="11"/>
  <c r="D1024" i="11"/>
  <c r="D1023" i="11"/>
  <c r="D1022" i="11"/>
  <c r="D1021" i="11"/>
  <c r="D1020" i="11"/>
  <c r="D1019" i="11"/>
  <c r="D1018" i="11"/>
  <c r="D1017" i="11"/>
  <c r="D1016" i="11"/>
  <c r="D1015" i="11"/>
  <c r="D1014" i="11"/>
  <c r="D1013" i="11"/>
  <c r="D1012" i="11"/>
  <c r="D1011" i="11"/>
  <c r="D1010" i="11"/>
  <c r="D1009" i="11"/>
  <c r="D1008" i="11"/>
  <c r="D1007" i="11"/>
  <c r="D1006" i="11"/>
  <c r="D1005" i="11"/>
  <c r="D1004" i="11"/>
  <c r="D1003" i="11"/>
  <c r="D1002" i="11"/>
  <c r="D1001" i="11"/>
  <c r="D1000" i="11"/>
  <c r="D999" i="11"/>
  <c r="D998" i="11"/>
  <c r="D997" i="11"/>
  <c r="D996" i="11"/>
  <c r="D995" i="11"/>
  <c r="D994" i="11"/>
  <c r="D993" i="11"/>
  <c r="D992" i="11"/>
  <c r="D991" i="11"/>
  <c r="D990" i="11"/>
  <c r="D989" i="11"/>
  <c r="D988" i="11"/>
  <c r="D987" i="11"/>
  <c r="D986" i="11"/>
  <c r="D985" i="11"/>
  <c r="D984" i="11"/>
  <c r="D983" i="11"/>
  <c r="D982" i="11"/>
  <c r="D981" i="11"/>
  <c r="D980" i="11"/>
  <c r="D979" i="11"/>
  <c r="D978" i="11"/>
  <c r="D977" i="11"/>
  <c r="D976" i="11"/>
  <c r="D975" i="11"/>
  <c r="D974" i="11"/>
  <c r="D973" i="11"/>
  <c r="D972" i="11"/>
  <c r="D971" i="11"/>
  <c r="D970" i="11"/>
  <c r="D969" i="11"/>
  <c r="D968" i="11"/>
  <c r="D967" i="11"/>
  <c r="D966" i="11"/>
  <c r="D965" i="11"/>
  <c r="D964" i="11"/>
  <c r="D963" i="11"/>
  <c r="D962" i="11"/>
  <c r="D961" i="11"/>
  <c r="D960" i="11"/>
  <c r="D959" i="11"/>
  <c r="D958" i="11"/>
  <c r="D957" i="11"/>
  <c r="D956" i="11"/>
  <c r="D955" i="11"/>
  <c r="D954" i="11"/>
  <c r="D953" i="11"/>
  <c r="D952" i="11"/>
  <c r="D951" i="11"/>
  <c r="D950" i="11"/>
  <c r="D949" i="11"/>
  <c r="D948" i="11"/>
  <c r="D947" i="11"/>
  <c r="D946" i="11"/>
  <c r="D945" i="11"/>
  <c r="D944" i="11"/>
  <c r="D943" i="11"/>
  <c r="D942" i="11"/>
  <c r="D941" i="11"/>
  <c r="D940" i="11"/>
  <c r="D939" i="11"/>
  <c r="D938" i="11"/>
  <c r="D937" i="11"/>
  <c r="D936" i="11"/>
  <c r="D935" i="11"/>
  <c r="D934" i="11"/>
  <c r="D933" i="11"/>
  <c r="D932" i="11"/>
  <c r="D931" i="11"/>
  <c r="D930" i="11"/>
  <c r="D929" i="11"/>
  <c r="D928" i="11"/>
  <c r="D927" i="11"/>
  <c r="D926" i="11"/>
  <c r="D925" i="11"/>
  <c r="D924" i="11"/>
  <c r="D923" i="11"/>
  <c r="D922" i="11"/>
  <c r="D921" i="11"/>
  <c r="D920" i="11"/>
  <c r="D919" i="11"/>
  <c r="D918" i="11"/>
  <c r="D917" i="11"/>
  <c r="D916" i="11"/>
  <c r="D915" i="11"/>
  <c r="D914" i="11"/>
  <c r="D913" i="11"/>
  <c r="D912" i="11"/>
  <c r="D911" i="11"/>
  <c r="D910" i="11"/>
  <c r="D909" i="11"/>
  <c r="D908" i="11"/>
  <c r="D907" i="11"/>
  <c r="D906" i="11"/>
  <c r="D905" i="11"/>
  <c r="D904" i="11"/>
  <c r="D903" i="11"/>
  <c r="D902" i="11"/>
  <c r="D901" i="11"/>
  <c r="D900" i="11"/>
  <c r="D899" i="11"/>
  <c r="D898" i="11"/>
  <c r="D897" i="11"/>
  <c r="D896" i="11"/>
  <c r="D895" i="11"/>
  <c r="D894" i="11"/>
  <c r="D893" i="11"/>
  <c r="D892" i="11"/>
  <c r="D891" i="11"/>
  <c r="D890" i="11"/>
  <c r="D889" i="11"/>
  <c r="D888" i="11"/>
  <c r="D887" i="11"/>
  <c r="D886" i="11"/>
  <c r="D885" i="11"/>
  <c r="D884" i="11"/>
  <c r="D883" i="11"/>
  <c r="D882" i="11"/>
  <c r="D881" i="11"/>
  <c r="D880" i="11"/>
  <c r="D879" i="11"/>
  <c r="D878" i="11"/>
  <c r="D877" i="11"/>
  <c r="D876" i="11"/>
  <c r="D875" i="11"/>
  <c r="D874" i="11"/>
  <c r="D873" i="11"/>
  <c r="D872" i="11"/>
  <c r="D871" i="11"/>
  <c r="D870" i="11"/>
  <c r="D869" i="11"/>
  <c r="D868" i="11"/>
  <c r="D867" i="11"/>
  <c r="D866" i="11"/>
  <c r="D865" i="11"/>
  <c r="D864" i="11"/>
  <c r="D863" i="11"/>
  <c r="D862" i="11"/>
  <c r="D861" i="11"/>
  <c r="D860" i="11"/>
  <c r="D859" i="11"/>
  <c r="D858" i="11"/>
  <c r="D857" i="11"/>
  <c r="D856" i="11"/>
  <c r="D855" i="11"/>
  <c r="D854" i="11"/>
  <c r="D853" i="11"/>
  <c r="D852" i="11"/>
  <c r="D851" i="11"/>
  <c r="D850" i="11"/>
  <c r="D849" i="11"/>
  <c r="D848" i="11"/>
  <c r="D847" i="11"/>
  <c r="D846" i="11"/>
  <c r="D845" i="11"/>
  <c r="D844" i="11"/>
  <c r="D843" i="11"/>
  <c r="D842" i="11"/>
  <c r="D841" i="11"/>
  <c r="D840" i="11"/>
  <c r="D839" i="11"/>
  <c r="D838" i="11"/>
  <c r="D837" i="11"/>
  <c r="D836" i="11"/>
  <c r="D835" i="11"/>
  <c r="D834" i="11"/>
  <c r="D833" i="11"/>
  <c r="D832" i="11"/>
  <c r="D831" i="11"/>
  <c r="D830" i="11"/>
  <c r="D829" i="11"/>
  <c r="D828" i="11"/>
  <c r="D827" i="11"/>
  <c r="D826" i="11"/>
  <c r="D825" i="11"/>
  <c r="D824" i="11"/>
  <c r="D823" i="11"/>
  <c r="D822" i="11"/>
  <c r="D821" i="11"/>
  <c r="D820" i="11"/>
  <c r="D819" i="11"/>
  <c r="D818" i="11"/>
  <c r="D817" i="11"/>
  <c r="D816" i="11"/>
  <c r="D815" i="11"/>
  <c r="D814" i="11"/>
  <c r="D813" i="11"/>
  <c r="D812" i="11"/>
  <c r="D811" i="11"/>
  <c r="D810" i="11"/>
  <c r="D809" i="11"/>
  <c r="D808" i="11"/>
  <c r="D807" i="11"/>
  <c r="D806" i="11"/>
  <c r="D805" i="11"/>
  <c r="D804" i="11"/>
  <c r="D803" i="11"/>
  <c r="D802" i="11"/>
  <c r="D801" i="11"/>
  <c r="D800" i="11"/>
  <c r="D799" i="11"/>
  <c r="D798" i="11"/>
  <c r="D797" i="11"/>
  <c r="D796" i="11"/>
  <c r="D795" i="11"/>
  <c r="D794" i="11"/>
  <c r="D793" i="11"/>
  <c r="D792" i="11"/>
  <c r="D791" i="11"/>
  <c r="D790" i="11"/>
  <c r="D789" i="11"/>
  <c r="D788" i="11"/>
  <c r="D787" i="11"/>
  <c r="D786" i="11"/>
  <c r="D785" i="11"/>
  <c r="D784" i="11"/>
  <c r="D783" i="11"/>
  <c r="D782" i="11"/>
  <c r="D781" i="11"/>
  <c r="D780" i="11"/>
  <c r="D779" i="11"/>
  <c r="D778" i="11"/>
  <c r="D777" i="11"/>
  <c r="D776" i="11"/>
  <c r="D775" i="11"/>
  <c r="D774" i="11"/>
  <c r="D773" i="11"/>
  <c r="D772" i="11"/>
  <c r="D771" i="11"/>
  <c r="D770" i="11"/>
  <c r="D769" i="11"/>
  <c r="D768" i="11"/>
  <c r="D767" i="11"/>
  <c r="D766" i="11"/>
  <c r="D765" i="11"/>
  <c r="D764" i="11"/>
  <c r="D763" i="11"/>
  <c r="D762" i="11"/>
  <c r="D761" i="11"/>
  <c r="D760" i="11"/>
  <c r="D759" i="11"/>
  <c r="D758" i="11"/>
  <c r="D757" i="11"/>
  <c r="D756" i="11"/>
  <c r="D755" i="11"/>
  <c r="D754" i="11"/>
  <c r="D753" i="11"/>
  <c r="D752" i="11"/>
  <c r="D751" i="11"/>
  <c r="D750" i="11"/>
  <c r="D749" i="11"/>
  <c r="D748" i="11"/>
  <c r="D747" i="11"/>
  <c r="D746" i="11"/>
  <c r="D745" i="11"/>
  <c r="D744" i="11"/>
  <c r="D743" i="11"/>
  <c r="D742" i="11"/>
  <c r="D741" i="11"/>
  <c r="D740" i="11"/>
  <c r="D739" i="11"/>
  <c r="D738" i="11"/>
  <c r="D737" i="11"/>
  <c r="D736" i="11"/>
  <c r="D735" i="11"/>
  <c r="D734" i="11"/>
  <c r="D733" i="11"/>
  <c r="D732" i="11"/>
  <c r="D731" i="11"/>
  <c r="D730" i="11"/>
  <c r="D729" i="11"/>
  <c r="D728" i="11"/>
  <c r="D727" i="11"/>
  <c r="D726" i="11"/>
  <c r="D725" i="11"/>
  <c r="D724" i="11"/>
  <c r="D723" i="11"/>
  <c r="D722" i="11"/>
  <c r="D721" i="11"/>
  <c r="D720" i="11"/>
  <c r="D719" i="11"/>
  <c r="D718" i="11"/>
  <c r="D717" i="11"/>
  <c r="D716" i="11"/>
  <c r="D715" i="11"/>
  <c r="D714" i="11"/>
  <c r="D713" i="11"/>
  <c r="D712" i="11"/>
  <c r="D711" i="11"/>
  <c r="D710" i="11"/>
  <c r="D709" i="11"/>
  <c r="D708" i="11"/>
  <c r="D707" i="11"/>
  <c r="D706" i="11"/>
  <c r="D705" i="11"/>
  <c r="D704" i="11"/>
  <c r="D703" i="11"/>
  <c r="D702" i="11"/>
  <c r="D701" i="11"/>
  <c r="D700" i="11"/>
  <c r="D699" i="11"/>
  <c r="D698" i="11"/>
  <c r="D697" i="11"/>
  <c r="D696" i="11"/>
  <c r="D695" i="11"/>
  <c r="D694" i="11"/>
  <c r="D693" i="11"/>
  <c r="D692" i="11"/>
  <c r="D691" i="11"/>
  <c r="D690" i="11"/>
  <c r="D689" i="11"/>
  <c r="D688" i="11"/>
  <c r="D687" i="11"/>
  <c r="D686" i="11"/>
  <c r="D685" i="11"/>
  <c r="D684" i="11"/>
  <c r="D683" i="11"/>
  <c r="D682" i="11"/>
  <c r="D681" i="11"/>
  <c r="D680" i="11"/>
  <c r="D679" i="11"/>
  <c r="D678" i="11"/>
  <c r="D677" i="11"/>
  <c r="D676" i="11"/>
  <c r="D675" i="11"/>
  <c r="D674" i="11"/>
  <c r="D673" i="11"/>
  <c r="D672" i="11"/>
  <c r="D671" i="11"/>
  <c r="D670" i="11"/>
  <c r="D669" i="11"/>
  <c r="D668" i="11"/>
  <c r="D667" i="11"/>
  <c r="D666" i="11"/>
  <c r="D665" i="11"/>
  <c r="D664" i="11"/>
  <c r="D663" i="11"/>
  <c r="D662" i="11"/>
  <c r="D661" i="11"/>
  <c r="D660" i="11"/>
  <c r="D659" i="11"/>
  <c r="D658" i="11"/>
  <c r="D657" i="11"/>
  <c r="D656" i="11"/>
  <c r="D655" i="11"/>
  <c r="D654" i="11"/>
  <c r="D653" i="11"/>
  <c r="D652" i="11"/>
  <c r="D651" i="11"/>
  <c r="D650" i="11"/>
  <c r="D649" i="11"/>
  <c r="D648" i="11"/>
  <c r="D647" i="11"/>
  <c r="D646" i="11"/>
  <c r="D645" i="11"/>
  <c r="D644" i="11"/>
  <c r="D643" i="11"/>
  <c r="D642" i="11"/>
  <c r="D641" i="11"/>
  <c r="D640" i="11"/>
  <c r="D639" i="11"/>
  <c r="D638" i="11"/>
  <c r="D637" i="11"/>
  <c r="D636" i="11"/>
  <c r="D635" i="11"/>
  <c r="D634" i="11"/>
  <c r="D633" i="11"/>
  <c r="D632" i="11"/>
  <c r="D631" i="11"/>
  <c r="D630" i="11"/>
  <c r="D629" i="11"/>
  <c r="D628" i="11"/>
  <c r="D627" i="11"/>
  <c r="D626" i="11"/>
  <c r="D625" i="11"/>
  <c r="D624" i="11"/>
  <c r="D623" i="11"/>
  <c r="D622" i="11"/>
  <c r="D621" i="11"/>
  <c r="D620" i="11"/>
  <c r="D619" i="11"/>
  <c r="D618" i="11"/>
  <c r="D617" i="11"/>
  <c r="D616" i="11"/>
  <c r="D615" i="11"/>
  <c r="D614" i="11"/>
  <c r="D613" i="11"/>
  <c r="D612" i="11"/>
  <c r="D611" i="11"/>
  <c r="D610" i="11"/>
  <c r="D609" i="11"/>
  <c r="D608" i="11"/>
  <c r="D607" i="11"/>
  <c r="D606" i="11"/>
  <c r="D605" i="11"/>
  <c r="D604" i="11"/>
  <c r="D603" i="11"/>
  <c r="D602" i="11"/>
  <c r="D601" i="11"/>
  <c r="D600" i="11"/>
  <c r="D599" i="11"/>
  <c r="D598" i="11"/>
  <c r="D597" i="11"/>
  <c r="D596" i="11"/>
  <c r="D595" i="11"/>
  <c r="D594" i="11"/>
  <c r="D593" i="11"/>
  <c r="D592" i="11"/>
  <c r="D591" i="11"/>
  <c r="D590" i="11"/>
  <c r="D589" i="11"/>
  <c r="D588" i="11"/>
  <c r="D587" i="11"/>
  <c r="D586" i="11"/>
  <c r="D585" i="11"/>
  <c r="D584" i="11"/>
  <c r="D583" i="11"/>
  <c r="D582" i="11"/>
  <c r="D581" i="11"/>
  <c r="D580" i="11"/>
  <c r="D579" i="11"/>
  <c r="D578" i="11"/>
  <c r="D577" i="11"/>
  <c r="D576" i="11"/>
  <c r="D575" i="11"/>
  <c r="D574" i="11"/>
  <c r="D573" i="11"/>
  <c r="D572" i="11"/>
  <c r="D571" i="11"/>
  <c r="D570" i="11"/>
  <c r="D569" i="11"/>
  <c r="D568" i="11"/>
  <c r="D567" i="11"/>
  <c r="D566" i="11"/>
  <c r="D565" i="11"/>
  <c r="D564" i="11"/>
  <c r="D563" i="11"/>
  <c r="D562" i="11"/>
  <c r="D561" i="11"/>
  <c r="D560" i="11"/>
  <c r="D559" i="11"/>
  <c r="D558" i="11"/>
  <c r="D557" i="11"/>
  <c r="D556" i="11"/>
  <c r="D555" i="11"/>
  <c r="D554" i="11"/>
  <c r="D553" i="11"/>
  <c r="D552" i="11"/>
  <c r="D551" i="11"/>
  <c r="D550" i="11"/>
  <c r="D549" i="11"/>
  <c r="D548" i="11"/>
  <c r="D547" i="11"/>
  <c r="D546" i="11"/>
  <c r="D545" i="11"/>
  <c r="D544" i="11"/>
  <c r="D543" i="11"/>
  <c r="D542" i="11"/>
  <c r="D541" i="11"/>
  <c r="D540" i="11"/>
  <c r="D539" i="11"/>
  <c r="D538" i="11"/>
  <c r="D537" i="11"/>
  <c r="D536" i="11"/>
  <c r="D535" i="11"/>
  <c r="D534" i="11"/>
  <c r="D533" i="11"/>
  <c r="D532" i="11"/>
  <c r="D531" i="11"/>
  <c r="D530" i="11"/>
  <c r="D529" i="11"/>
  <c r="D528" i="11"/>
  <c r="D527" i="11"/>
  <c r="D526" i="11"/>
  <c r="D525" i="11"/>
  <c r="D524" i="11"/>
  <c r="D523" i="11"/>
  <c r="D522" i="11"/>
  <c r="D521" i="11"/>
  <c r="D520" i="11"/>
  <c r="D519" i="11"/>
  <c r="D518" i="11"/>
  <c r="D517" i="11"/>
  <c r="D516" i="11"/>
  <c r="D515" i="11"/>
  <c r="D514" i="11"/>
  <c r="D513" i="11"/>
  <c r="D512" i="11"/>
  <c r="D511" i="11"/>
  <c r="D510" i="11"/>
  <c r="D509" i="11"/>
  <c r="D508" i="11"/>
  <c r="D507" i="11"/>
  <c r="D506" i="11"/>
  <c r="D505" i="11"/>
  <c r="D504" i="11"/>
  <c r="D503" i="11"/>
  <c r="D502" i="11"/>
  <c r="D501" i="11"/>
  <c r="D500" i="11"/>
  <c r="D499" i="11"/>
  <c r="D498" i="11"/>
  <c r="D497" i="11"/>
  <c r="D496" i="11"/>
  <c r="D495" i="11"/>
  <c r="D494" i="11"/>
  <c r="D493" i="11"/>
  <c r="D492" i="11"/>
  <c r="D491" i="11"/>
  <c r="D490" i="11"/>
  <c r="D489" i="11"/>
  <c r="D488" i="11"/>
  <c r="D487" i="11"/>
  <c r="D486" i="11"/>
  <c r="D485" i="11"/>
  <c r="D484" i="11"/>
  <c r="D483" i="11"/>
  <c r="D482" i="11"/>
  <c r="D481" i="11"/>
  <c r="D480" i="11"/>
  <c r="D479" i="11"/>
  <c r="D478" i="11"/>
  <c r="D477" i="11"/>
  <c r="D476" i="11"/>
  <c r="D475" i="11"/>
  <c r="D474" i="11"/>
  <c r="D473" i="11"/>
  <c r="D472" i="11"/>
  <c r="D471" i="11"/>
  <c r="D470" i="11"/>
  <c r="D469" i="11"/>
  <c r="D468" i="11"/>
  <c r="D467" i="11"/>
  <c r="D466" i="11"/>
  <c r="D465" i="11"/>
  <c r="D464" i="11"/>
  <c r="D463" i="11"/>
  <c r="D462" i="11"/>
  <c r="D461" i="11"/>
  <c r="D460" i="11"/>
  <c r="D459" i="11"/>
  <c r="D458" i="11"/>
  <c r="D457" i="11"/>
  <c r="D456" i="11"/>
  <c r="D455" i="11"/>
  <c r="D454" i="11"/>
  <c r="D453" i="11"/>
  <c r="D452" i="11"/>
  <c r="D451" i="11"/>
  <c r="D450" i="11"/>
  <c r="D449" i="11"/>
  <c r="D448" i="11"/>
  <c r="D447" i="11"/>
  <c r="D446" i="11"/>
  <c r="D445" i="11"/>
  <c r="D444" i="11"/>
  <c r="D443" i="11"/>
  <c r="D442" i="11"/>
  <c r="D441" i="11"/>
  <c r="D440" i="11"/>
  <c r="D439" i="11"/>
  <c r="D438" i="11"/>
  <c r="D437" i="11"/>
  <c r="D436" i="11"/>
  <c r="D435" i="11"/>
  <c r="D434" i="11"/>
  <c r="D433" i="11"/>
  <c r="D432" i="11"/>
  <c r="D431" i="11"/>
  <c r="D430" i="11"/>
  <c r="D429" i="11"/>
  <c r="D428" i="11"/>
  <c r="D427" i="11"/>
  <c r="D426" i="11"/>
  <c r="D425" i="11"/>
  <c r="D424" i="11"/>
  <c r="D423" i="11"/>
  <c r="D422" i="11"/>
  <c r="D421" i="11"/>
  <c r="D420" i="11"/>
  <c r="D419" i="11"/>
  <c r="D418" i="11"/>
  <c r="D417" i="11"/>
  <c r="D416" i="11"/>
  <c r="D415" i="11"/>
  <c r="D414" i="11"/>
  <c r="D413" i="11"/>
  <c r="D412" i="11"/>
  <c r="D411" i="11"/>
  <c r="D410" i="11"/>
  <c r="D409" i="11"/>
  <c r="D408" i="11"/>
  <c r="D407" i="11"/>
  <c r="D406" i="11"/>
  <c r="D405" i="11"/>
  <c r="D404" i="11"/>
  <c r="D403" i="11"/>
  <c r="D402" i="11"/>
  <c r="D401" i="11"/>
  <c r="D400" i="11"/>
  <c r="D399" i="11"/>
  <c r="D398" i="11"/>
  <c r="D397" i="11"/>
  <c r="D396" i="11"/>
  <c r="D395" i="11"/>
  <c r="D394" i="11"/>
  <c r="D393" i="11"/>
  <c r="D392" i="11"/>
  <c r="D391" i="11"/>
  <c r="D390" i="11"/>
  <c r="D389" i="11"/>
  <c r="D388" i="11"/>
  <c r="D387" i="11"/>
  <c r="D386" i="11"/>
  <c r="D385" i="11"/>
  <c r="D384" i="11"/>
  <c r="D383" i="11"/>
  <c r="D382" i="11"/>
  <c r="D381" i="11"/>
  <c r="D380" i="11"/>
  <c r="D379" i="11"/>
  <c r="D378" i="11"/>
  <c r="D377" i="11"/>
  <c r="D376" i="11"/>
  <c r="D375" i="11"/>
  <c r="D374" i="11"/>
  <c r="D373" i="11"/>
  <c r="D372" i="11"/>
  <c r="D371" i="11"/>
  <c r="D370" i="11"/>
  <c r="D369" i="11"/>
  <c r="D368" i="11"/>
  <c r="D367" i="11"/>
  <c r="D366" i="11"/>
  <c r="D365" i="11"/>
  <c r="D364" i="11"/>
  <c r="D363" i="11"/>
  <c r="D362" i="11"/>
  <c r="D361" i="11"/>
  <c r="D360" i="11"/>
  <c r="D359" i="11"/>
  <c r="D358" i="11"/>
  <c r="D357" i="11"/>
  <c r="D356" i="11"/>
  <c r="D355" i="11"/>
  <c r="D354" i="11"/>
  <c r="D353" i="11"/>
  <c r="D352" i="11"/>
  <c r="D351" i="11"/>
  <c r="D350" i="11"/>
  <c r="D349" i="11"/>
  <c r="D348" i="11"/>
  <c r="D347" i="11"/>
  <c r="D346" i="11"/>
  <c r="D345" i="11"/>
  <c r="D344" i="11"/>
  <c r="D343" i="11"/>
  <c r="D342" i="11"/>
  <c r="D341" i="11"/>
  <c r="D340" i="11"/>
  <c r="D339" i="11"/>
  <c r="D338" i="11"/>
  <c r="D337" i="11"/>
  <c r="D336" i="11"/>
  <c r="D335" i="11"/>
  <c r="D334" i="11"/>
  <c r="D333" i="11"/>
  <c r="D332" i="11"/>
  <c r="D331" i="11"/>
  <c r="D330" i="11"/>
  <c r="D329" i="11"/>
  <c r="D328" i="11"/>
  <c r="D327" i="11"/>
  <c r="D326" i="11"/>
  <c r="D325" i="11"/>
  <c r="D324" i="11"/>
  <c r="D323" i="11"/>
  <c r="D322" i="11"/>
  <c r="D321" i="11"/>
  <c r="D320" i="11"/>
  <c r="D319" i="11"/>
  <c r="D318" i="11"/>
  <c r="D317" i="11"/>
  <c r="D316" i="11"/>
  <c r="D315" i="11"/>
  <c r="D314" i="11"/>
  <c r="D313" i="11"/>
  <c r="D312" i="11"/>
  <c r="D311" i="11"/>
  <c r="D310" i="11"/>
  <c r="D309" i="11"/>
  <c r="D308" i="11"/>
  <c r="D307" i="11"/>
  <c r="D306" i="11"/>
  <c r="D305" i="11"/>
  <c r="D304" i="11"/>
  <c r="D303" i="11"/>
  <c r="D302" i="11"/>
  <c r="D301" i="11"/>
  <c r="D300" i="11"/>
  <c r="D299" i="11"/>
  <c r="D298" i="11"/>
  <c r="D297" i="11"/>
  <c r="D296" i="11"/>
  <c r="D294" i="11"/>
  <c r="D291" i="11"/>
  <c r="D290" i="11"/>
  <c r="D289" i="11"/>
  <c r="D288" i="11"/>
  <c r="D287" i="11"/>
  <c r="D286" i="11"/>
  <c r="D285" i="11"/>
  <c r="D284" i="11"/>
  <c r="D283" i="11"/>
  <c r="D282" i="11"/>
  <c r="D281" i="11"/>
  <c r="D280" i="11"/>
  <c r="D279" i="11"/>
  <c r="D278" i="11"/>
  <c r="D277" i="11"/>
  <c r="D276" i="11"/>
  <c r="D274" i="11"/>
  <c r="D273" i="11"/>
  <c r="D272" i="11"/>
  <c r="D271" i="11"/>
  <c r="D182" i="11"/>
  <c r="B1472" i="11"/>
  <c r="A1472" i="11"/>
  <c r="B1467" i="11"/>
  <c r="A1467" i="11"/>
  <c r="D270" i="11"/>
  <c r="D269" i="11"/>
  <c r="D268" i="11"/>
  <c r="D267" i="11"/>
  <c r="D266" i="11"/>
  <c r="D265" i="11"/>
  <c r="D264" i="11"/>
  <c r="D263" i="11"/>
  <c r="D262" i="11"/>
  <c r="D261" i="11"/>
  <c r="D260" i="11"/>
  <c r="D258" i="11"/>
  <c r="D257" i="11"/>
  <c r="D256" i="11"/>
  <c r="D255" i="11"/>
  <c r="D254" i="11"/>
  <c r="D253" i="11"/>
  <c r="D252" i="11"/>
  <c r="D251" i="11"/>
  <c r="D250" i="11"/>
  <c r="D248" i="11"/>
  <c r="D247" i="11"/>
  <c r="D246" i="11"/>
  <c r="D244" i="11"/>
  <c r="D243" i="11"/>
  <c r="D242" i="11"/>
  <c r="D241" i="11"/>
  <c r="D240" i="11"/>
  <c r="D239" i="11"/>
  <c r="D238" i="11"/>
  <c r="D237" i="11"/>
  <c r="D236" i="11"/>
  <c r="D235" i="11"/>
  <c r="D234" i="11"/>
  <c r="D233" i="11"/>
  <c r="D232" i="11"/>
  <c r="D230" i="11"/>
  <c r="D228" i="11"/>
  <c r="D227" i="11"/>
  <c r="D226" i="11"/>
  <c r="D225" i="11"/>
  <c r="D224" i="11"/>
  <c r="D223" i="11"/>
  <c r="D222" i="11"/>
  <c r="D218" i="11"/>
  <c r="D217" i="11"/>
  <c r="D216" i="11"/>
  <c r="D215" i="11"/>
  <c r="D214" i="11"/>
  <c r="D213" i="11"/>
  <c r="D212" i="11"/>
  <c r="D211" i="11"/>
  <c r="D210" i="11"/>
  <c r="D209" i="11"/>
  <c r="D207" i="11"/>
  <c r="D206" i="11"/>
  <c r="D205" i="11"/>
  <c r="D204" i="11"/>
  <c r="D203" i="11"/>
  <c r="D200" i="11"/>
  <c r="D199" i="11"/>
  <c r="D198" i="11"/>
  <c r="D197" i="11"/>
  <c r="D196" i="11"/>
  <c r="D195" i="11"/>
  <c r="D191" i="11"/>
  <c r="D190" i="11"/>
  <c r="D189" i="11"/>
  <c r="D188" i="11"/>
  <c r="D187" i="11"/>
  <c r="D186" i="11"/>
  <c r="D183" i="11"/>
  <c r="D179" i="11"/>
  <c r="D178" i="11"/>
  <c r="D177" i="11"/>
  <c r="D176" i="11"/>
  <c r="D175" i="11"/>
  <c r="D174" i="11"/>
  <c r="D172" i="11"/>
  <c r="D171" i="11"/>
  <c r="D170" i="11"/>
  <c r="D169" i="11"/>
  <c r="D168" i="11"/>
  <c r="D167" i="11"/>
  <c r="D166" i="11"/>
  <c r="D165" i="11"/>
  <c r="D164" i="11"/>
  <c r="D163" i="11"/>
  <c r="D162" i="11"/>
  <c r="D161" i="11"/>
  <c r="D159" i="11"/>
  <c r="D158" i="11"/>
  <c r="D157" i="11"/>
  <c r="D156" i="11"/>
  <c r="D154" i="11"/>
  <c r="D153" i="11"/>
  <c r="D152" i="11"/>
  <c r="D151" i="11"/>
  <c r="D150" i="11"/>
  <c r="D149" i="11"/>
  <c r="D148" i="11"/>
  <c r="D147" i="11"/>
  <c r="D146" i="11"/>
  <c r="D145" i="11"/>
  <c r="D144" i="11"/>
  <c r="D143" i="11"/>
  <c r="D142" i="11"/>
  <c r="D141" i="11"/>
  <c r="D140" i="11"/>
  <c r="D139" i="11"/>
  <c r="D138" i="11"/>
  <c r="D137" i="11"/>
  <c r="D134" i="11"/>
  <c r="D133" i="11"/>
  <c r="D132" i="11"/>
  <c r="D131" i="11"/>
  <c r="D130" i="11"/>
  <c r="D129" i="11"/>
  <c r="D128" i="11"/>
  <c r="D127" i="11"/>
  <c r="D126" i="11"/>
  <c r="D124" i="11"/>
  <c r="D122" i="11"/>
  <c r="D119" i="11"/>
  <c r="D118" i="11"/>
  <c r="D117" i="11"/>
  <c r="D116" i="11"/>
  <c r="D115" i="11"/>
  <c r="D114" i="11"/>
  <c r="D113" i="11"/>
  <c r="D112" i="11"/>
  <c r="D111" i="11"/>
  <c r="D110" i="11"/>
  <c r="D109" i="11"/>
  <c r="D108" i="11"/>
  <c r="D107" i="11"/>
  <c r="D106" i="11"/>
  <c r="D102" i="11"/>
  <c r="D101" i="11"/>
  <c r="D100" i="11"/>
  <c r="D99" i="11"/>
  <c r="D98" i="11"/>
  <c r="D97" i="11"/>
  <c r="D94" i="11"/>
  <c r="D93" i="11"/>
  <c r="D92" i="11"/>
  <c r="D90" i="11"/>
  <c r="D88" i="11"/>
  <c r="D87" i="11"/>
  <c r="D86" i="11"/>
  <c r="D84" i="11"/>
  <c r="D83" i="11"/>
  <c r="D82" i="11"/>
  <c r="D79" i="11"/>
  <c r="D78" i="11"/>
  <c r="D77" i="11"/>
  <c r="D76" i="11"/>
  <c r="D75" i="11"/>
  <c r="D74" i="11"/>
  <c r="D73" i="11"/>
  <c r="D72" i="11"/>
  <c r="D71" i="11"/>
  <c r="D70" i="11"/>
  <c r="D69" i="11"/>
  <c r="D68" i="11"/>
  <c r="D67" i="11"/>
  <c r="D66" i="11"/>
  <c r="D63" i="11"/>
  <c r="D62" i="11"/>
  <c r="D61" i="11"/>
  <c r="D60" i="11"/>
  <c r="D58" i="11"/>
  <c r="D57" i="11"/>
  <c r="D56" i="11"/>
  <c r="D55" i="11"/>
  <c r="D54" i="11"/>
  <c r="D53" i="11"/>
  <c r="D52" i="11"/>
  <c r="D51" i="11"/>
  <c r="D50" i="11"/>
  <c r="D49" i="11"/>
  <c r="D48" i="11"/>
  <c r="D47" i="11"/>
  <c r="D46" i="11"/>
  <c r="D45" i="11"/>
  <c r="D44" i="11"/>
  <c r="D43" i="11"/>
  <c r="D42" i="11"/>
  <c r="D41" i="11"/>
  <c r="D40" i="11"/>
  <c r="D38" i="11"/>
  <c r="D36" i="11"/>
  <c r="D35" i="11"/>
  <c r="D34" i="11"/>
  <c r="D33" i="11"/>
  <c r="D31" i="11"/>
  <c r="D30" i="11"/>
  <c r="D29" i="11"/>
  <c r="D27" i="11"/>
  <c r="D26" i="11"/>
  <c r="D25" i="11"/>
  <c r="D23" i="11"/>
  <c r="D22" i="11"/>
  <c r="D20" i="11"/>
  <c r="D19" i="11"/>
  <c r="D18" i="11"/>
  <c r="D17" i="11"/>
  <c r="D16" i="11"/>
  <c r="D15" i="11"/>
  <c r="D14" i="11"/>
  <c r="D12" i="11"/>
  <c r="D11" i="11"/>
  <c r="D8" i="11"/>
  <c r="D7" i="11"/>
  <c r="D6" i="11"/>
  <c r="D5" i="11"/>
  <c r="D4" i="11"/>
  <c r="D3" i="11"/>
  <c r="A270" i="10"/>
  <c r="D270" i="10" s="1"/>
  <c r="A269" i="10"/>
  <c r="D269" i="10" s="1"/>
  <c r="A268" i="10"/>
  <c r="D268" i="10" s="1"/>
  <c r="A267" i="10"/>
  <c r="D267" i="10" s="1"/>
  <c r="A266" i="10"/>
  <c r="D266" i="10" s="1"/>
  <c r="A265" i="10"/>
  <c r="D265" i="10" s="1"/>
  <c r="A264" i="10"/>
  <c r="D264" i="10" s="1"/>
  <c r="A263" i="10"/>
  <c r="D263" i="10" s="1"/>
  <c r="A262" i="10"/>
  <c r="D262" i="10" s="1"/>
  <c r="A261" i="10"/>
  <c r="D261" i="10" s="1"/>
  <c r="A260" i="10"/>
  <c r="D260" i="10" s="1"/>
  <c r="A259" i="10"/>
  <c r="D259" i="10" s="1"/>
  <c r="A258" i="10"/>
  <c r="D258" i="10" s="1"/>
  <c r="A257" i="10"/>
  <c r="D257" i="10" s="1"/>
  <c r="A256" i="10"/>
  <c r="D256" i="10" s="1"/>
  <c r="A255" i="10"/>
  <c r="D255" i="10" s="1"/>
  <c r="A254" i="10"/>
  <c r="D254" i="10" s="1"/>
  <c r="A253" i="10"/>
  <c r="D253" i="10" s="1"/>
  <c r="A252" i="10"/>
  <c r="D252" i="10" s="1"/>
  <c r="A251" i="10"/>
  <c r="D251" i="10" s="1"/>
  <c r="A250" i="10"/>
  <c r="D250" i="10" s="1"/>
  <c r="A249" i="10"/>
  <c r="D249" i="10" s="1"/>
  <c r="A248" i="10"/>
  <c r="D248" i="10" s="1"/>
  <c r="A247" i="10"/>
  <c r="D247" i="10" s="1"/>
  <c r="A246" i="10"/>
  <c r="D246" i="10" s="1"/>
  <c r="A245" i="10"/>
  <c r="D245" i="10" s="1"/>
  <c r="A244" i="10"/>
  <c r="D244" i="10" s="1"/>
  <c r="A243" i="10"/>
  <c r="D243" i="10" s="1"/>
  <c r="A242" i="10"/>
  <c r="D242" i="10" s="1"/>
  <c r="A241" i="10"/>
  <c r="D241" i="10" s="1"/>
  <c r="A240" i="10"/>
  <c r="D240" i="10" s="1"/>
  <c r="A239" i="10"/>
  <c r="D239" i="10" s="1"/>
  <c r="A238" i="10"/>
  <c r="D238" i="10" s="1"/>
  <c r="A237" i="10"/>
  <c r="D237" i="10" s="1"/>
  <c r="A236" i="10"/>
  <c r="D236" i="10" s="1"/>
  <c r="A235" i="10"/>
  <c r="D235" i="10" s="1"/>
  <c r="A234" i="10"/>
  <c r="D234" i="10" s="1"/>
  <c r="A233" i="10"/>
  <c r="D233" i="10" s="1"/>
  <c r="A232" i="10"/>
  <c r="D232" i="10" s="1"/>
  <c r="A231" i="10"/>
  <c r="D231" i="10" s="1"/>
  <c r="A230" i="10"/>
  <c r="D230" i="10" s="1"/>
  <c r="A229" i="10"/>
  <c r="D229" i="10" s="1"/>
  <c r="A228" i="10"/>
  <c r="D228" i="10" s="1"/>
  <c r="A227" i="10"/>
  <c r="D227" i="10" s="1"/>
  <c r="A226" i="10"/>
  <c r="D226" i="10" s="1"/>
  <c r="A225" i="10"/>
  <c r="D225" i="10" s="1"/>
  <c r="A224" i="10"/>
  <c r="D224" i="10" s="1"/>
  <c r="A223" i="10"/>
  <c r="D223" i="10" s="1"/>
  <c r="A222" i="10"/>
  <c r="D222" i="10" s="1"/>
  <c r="A221" i="10"/>
  <c r="D221" i="10" s="1"/>
  <c r="A220" i="10"/>
  <c r="D220" i="10" s="1"/>
  <c r="A219" i="10"/>
  <c r="D219" i="10" s="1"/>
  <c r="A218" i="10"/>
  <c r="D218" i="10" s="1"/>
  <c r="A217" i="10"/>
  <c r="D217" i="10" s="1"/>
  <c r="A216" i="10"/>
  <c r="D216" i="10" s="1"/>
  <c r="A215" i="10"/>
  <c r="D215" i="10" s="1"/>
  <c r="A214" i="10"/>
  <c r="D214" i="10" s="1"/>
  <c r="A213" i="10"/>
  <c r="D213" i="10" s="1"/>
  <c r="A212" i="10"/>
  <c r="D212" i="10" s="1"/>
  <c r="A211" i="10"/>
  <c r="D211" i="10" s="1"/>
  <c r="A210" i="10"/>
  <c r="D210" i="10" s="1"/>
  <c r="A209" i="10"/>
  <c r="D209" i="10" s="1"/>
  <c r="A208" i="10"/>
  <c r="D208" i="10" s="1"/>
  <c r="A207" i="10"/>
  <c r="D207" i="10" s="1"/>
  <c r="A206" i="10"/>
  <c r="D206" i="10" s="1"/>
  <c r="A205" i="10"/>
  <c r="D205" i="10" s="1"/>
  <c r="A204" i="10"/>
  <c r="D204" i="10" s="1"/>
  <c r="A203" i="10"/>
  <c r="D203" i="10" s="1"/>
  <c r="A202" i="10"/>
  <c r="D202" i="10" s="1"/>
  <c r="A201" i="10"/>
  <c r="D201" i="10" s="1"/>
  <c r="A200" i="10"/>
  <c r="D200" i="10" s="1"/>
  <c r="A199" i="10"/>
  <c r="D199" i="10" s="1"/>
  <c r="A198" i="10"/>
  <c r="D198" i="10" s="1"/>
  <c r="A197" i="10"/>
  <c r="D197" i="10" s="1"/>
  <c r="A196" i="10"/>
  <c r="D196" i="10" s="1"/>
  <c r="A195" i="10"/>
  <c r="D195" i="10" s="1"/>
  <c r="A194" i="10"/>
  <c r="D194" i="10" s="1"/>
  <c r="A193" i="10"/>
  <c r="D193" i="10" s="1"/>
  <c r="A192" i="10"/>
  <c r="D192" i="10" s="1"/>
  <c r="A191" i="10"/>
  <c r="D191" i="10" s="1"/>
  <c r="A190" i="10"/>
  <c r="D190" i="10" s="1"/>
  <c r="A189" i="10"/>
  <c r="D189" i="10" s="1"/>
  <c r="A188" i="10"/>
  <c r="D188" i="10" s="1"/>
  <c r="A187" i="10"/>
  <c r="D187" i="10" s="1"/>
  <c r="A186" i="10"/>
  <c r="D186" i="10" s="1"/>
  <c r="A185" i="10"/>
  <c r="D185" i="10" s="1"/>
  <c r="A184" i="10"/>
  <c r="D184" i="10" s="1"/>
  <c r="A183" i="10"/>
  <c r="D183" i="10" s="1"/>
  <c r="A182" i="10"/>
  <c r="D182" i="10" s="1"/>
  <c r="A181" i="10"/>
  <c r="D181" i="10" s="1"/>
  <c r="A180" i="10"/>
  <c r="D180" i="10" s="1"/>
  <c r="A179" i="10"/>
  <c r="D179" i="10" s="1"/>
  <c r="A178" i="10"/>
  <c r="D178" i="10" s="1"/>
  <c r="A177" i="10"/>
  <c r="D177" i="10" s="1"/>
  <c r="A176" i="10"/>
  <c r="D176" i="10" s="1"/>
  <c r="A175" i="10"/>
  <c r="D175" i="10" s="1"/>
  <c r="A174" i="10"/>
  <c r="D174" i="10" s="1"/>
  <c r="A173" i="10"/>
  <c r="D173" i="10" s="1"/>
  <c r="A172" i="10"/>
  <c r="D172" i="10" s="1"/>
  <c r="A171" i="10"/>
  <c r="D171" i="10" s="1"/>
  <c r="A170" i="10"/>
  <c r="D170" i="10" s="1"/>
  <c r="A169" i="10"/>
  <c r="D169" i="10" s="1"/>
  <c r="A168" i="10"/>
  <c r="D168" i="10" s="1"/>
  <c r="A167" i="10"/>
  <c r="D167" i="10" s="1"/>
  <c r="A166" i="10"/>
  <c r="D166" i="10" s="1"/>
  <c r="A165" i="10"/>
  <c r="D165" i="10" s="1"/>
  <c r="A164" i="10"/>
  <c r="D164" i="10" s="1"/>
  <c r="A163" i="10"/>
  <c r="D163" i="10" s="1"/>
  <c r="A162" i="10"/>
  <c r="D162" i="10" s="1"/>
  <c r="A161" i="10"/>
  <c r="D161" i="10" s="1"/>
  <c r="A160" i="10"/>
  <c r="D160" i="10" s="1"/>
  <c r="A159" i="10"/>
  <c r="D159" i="10" s="1"/>
  <c r="A158" i="10"/>
  <c r="D158" i="10" s="1"/>
  <c r="A157" i="10"/>
  <c r="D157" i="10" s="1"/>
  <c r="A156" i="10"/>
  <c r="D156" i="10" s="1"/>
  <c r="A155" i="10"/>
  <c r="D155" i="10" s="1"/>
  <c r="A154" i="10"/>
  <c r="D154" i="10" s="1"/>
  <c r="A153" i="10"/>
  <c r="D153" i="10" s="1"/>
  <c r="A152" i="10"/>
  <c r="D152" i="10" s="1"/>
  <c r="A151" i="10"/>
  <c r="D151" i="10" s="1"/>
  <c r="A150" i="10"/>
  <c r="D150" i="10" s="1"/>
  <c r="A149" i="10"/>
  <c r="D149" i="10" s="1"/>
  <c r="A148" i="10"/>
  <c r="D148" i="10" s="1"/>
  <c r="A147" i="10"/>
  <c r="D147" i="10" s="1"/>
  <c r="A146" i="10"/>
  <c r="D146" i="10" s="1"/>
  <c r="A145" i="10"/>
  <c r="D145" i="10" s="1"/>
  <c r="A144" i="10"/>
  <c r="D144" i="10" s="1"/>
  <c r="A143" i="10"/>
  <c r="D143" i="10" s="1"/>
  <c r="A142" i="10"/>
  <c r="D142" i="10" s="1"/>
  <c r="A141" i="10"/>
  <c r="D141" i="10" s="1"/>
  <c r="A140" i="10"/>
  <c r="D140" i="10" s="1"/>
  <c r="A139" i="10"/>
  <c r="D139" i="10" s="1"/>
  <c r="A138" i="10"/>
  <c r="D138" i="10" s="1"/>
  <c r="A137" i="10"/>
  <c r="D137" i="10" s="1"/>
  <c r="A136" i="10"/>
  <c r="D136" i="10" s="1"/>
  <c r="A135" i="10"/>
  <c r="D135" i="10" s="1"/>
  <c r="A134" i="10"/>
  <c r="D134" i="10" s="1"/>
  <c r="A133" i="10"/>
  <c r="D133" i="10" s="1"/>
  <c r="A132" i="10"/>
  <c r="D132" i="10" s="1"/>
  <c r="A131" i="10"/>
  <c r="D131" i="10" s="1"/>
  <c r="A130" i="10"/>
  <c r="D130" i="10" s="1"/>
  <c r="A129" i="10"/>
  <c r="D129" i="10" s="1"/>
  <c r="A128" i="10"/>
  <c r="D128" i="10" s="1"/>
  <c r="A127" i="10"/>
  <c r="D127" i="10" s="1"/>
  <c r="A126" i="10"/>
  <c r="D126" i="10" s="1"/>
  <c r="A125" i="10"/>
  <c r="D125" i="10" s="1"/>
  <c r="A124" i="10"/>
  <c r="D124" i="10" s="1"/>
  <c r="A123" i="10"/>
  <c r="D123" i="10" s="1"/>
  <c r="A122" i="10"/>
  <c r="D122" i="10" s="1"/>
  <c r="A121" i="10"/>
  <c r="D121" i="10" s="1"/>
  <c r="A120" i="10"/>
  <c r="D120" i="10" s="1"/>
  <c r="A119" i="10"/>
  <c r="D119" i="10" s="1"/>
  <c r="A118" i="10"/>
  <c r="D118" i="10" s="1"/>
  <c r="A117" i="10"/>
  <c r="D117" i="10" s="1"/>
  <c r="A116" i="10"/>
  <c r="D116" i="10" s="1"/>
  <c r="A115" i="10"/>
  <c r="D115" i="10" s="1"/>
  <c r="A114" i="10"/>
  <c r="D114" i="10" s="1"/>
  <c r="A113" i="10"/>
  <c r="D113" i="10" s="1"/>
  <c r="A112" i="10"/>
  <c r="D112" i="10" s="1"/>
  <c r="A111" i="10"/>
  <c r="D111" i="10" s="1"/>
  <c r="A110" i="10"/>
  <c r="D110" i="10" s="1"/>
  <c r="A109" i="10"/>
  <c r="D109" i="10" s="1"/>
  <c r="A108" i="10"/>
  <c r="D108" i="10" s="1"/>
  <c r="A107" i="10"/>
  <c r="D107" i="10" s="1"/>
  <c r="A106" i="10"/>
  <c r="D106" i="10" s="1"/>
  <c r="A105" i="10"/>
  <c r="D105" i="10" s="1"/>
  <c r="A104" i="10"/>
  <c r="D104" i="10" s="1"/>
  <c r="A103" i="10"/>
  <c r="D103" i="10" s="1"/>
  <c r="A102" i="10"/>
  <c r="D102" i="10" s="1"/>
  <c r="A101" i="10"/>
  <c r="D101" i="10" s="1"/>
  <c r="A100" i="10"/>
  <c r="D100" i="10" s="1"/>
  <c r="A99" i="10"/>
  <c r="D99" i="10" s="1"/>
  <c r="A98" i="10"/>
  <c r="D98" i="10" s="1"/>
  <c r="A97" i="10"/>
  <c r="D97" i="10" s="1"/>
  <c r="A96" i="10"/>
  <c r="D96" i="10" s="1"/>
  <c r="A95" i="10"/>
  <c r="D95" i="10" s="1"/>
  <c r="A94" i="10"/>
  <c r="D94" i="10" s="1"/>
  <c r="A93" i="10"/>
  <c r="D93" i="10" s="1"/>
  <c r="A92" i="10"/>
  <c r="D92" i="10" s="1"/>
  <c r="A91" i="10"/>
  <c r="D91" i="10" s="1"/>
  <c r="A90" i="10"/>
  <c r="D90" i="10" s="1"/>
  <c r="A89" i="10"/>
  <c r="D89" i="10" s="1"/>
  <c r="A88" i="10"/>
  <c r="D88" i="10" s="1"/>
  <c r="A87" i="10"/>
  <c r="D87" i="10" s="1"/>
  <c r="A86" i="10"/>
  <c r="D86" i="10" s="1"/>
  <c r="A85" i="10"/>
  <c r="D85" i="10" s="1"/>
  <c r="A84" i="10"/>
  <c r="D84" i="10" s="1"/>
  <c r="A83" i="10"/>
  <c r="D83" i="10" s="1"/>
  <c r="A82" i="10"/>
  <c r="D82" i="10" s="1"/>
  <c r="A81" i="10"/>
  <c r="D81" i="10" s="1"/>
  <c r="A80" i="10"/>
  <c r="D80" i="10" s="1"/>
  <c r="A79" i="10"/>
  <c r="D79" i="10" s="1"/>
  <c r="A78" i="10"/>
  <c r="D78" i="10" s="1"/>
  <c r="A77" i="10"/>
  <c r="D77" i="10" s="1"/>
  <c r="A76" i="10"/>
  <c r="D76" i="10" s="1"/>
  <c r="A75" i="10"/>
  <c r="D75" i="10" s="1"/>
  <c r="A74" i="10"/>
  <c r="D74" i="10" s="1"/>
  <c r="A73" i="10"/>
  <c r="D73" i="10" s="1"/>
  <c r="A72" i="10"/>
  <c r="D72" i="10" s="1"/>
  <c r="A71" i="10"/>
  <c r="D71" i="10" s="1"/>
  <c r="A70" i="10"/>
  <c r="D70" i="10" s="1"/>
  <c r="A69" i="10"/>
  <c r="D69" i="10" s="1"/>
  <c r="A68" i="10"/>
  <c r="D68" i="10" s="1"/>
  <c r="A67" i="10"/>
  <c r="D67" i="10" s="1"/>
  <c r="A66" i="10"/>
  <c r="D66" i="10" s="1"/>
  <c r="A65" i="10"/>
  <c r="D65" i="10" s="1"/>
  <c r="A64" i="10"/>
  <c r="D64" i="10" s="1"/>
  <c r="A63" i="10"/>
  <c r="D63" i="10" s="1"/>
  <c r="A62" i="10"/>
  <c r="D62" i="10" s="1"/>
  <c r="A61" i="10"/>
  <c r="D61" i="10" s="1"/>
  <c r="A60" i="10"/>
  <c r="D60" i="10" s="1"/>
  <c r="A59" i="10"/>
  <c r="D59" i="10" s="1"/>
  <c r="A58" i="10"/>
  <c r="D58" i="10" s="1"/>
  <c r="A57" i="10"/>
  <c r="D57" i="10" s="1"/>
  <c r="A56" i="10"/>
  <c r="D56" i="10" s="1"/>
  <c r="A55" i="10"/>
  <c r="D55" i="10" s="1"/>
  <c r="A54" i="10"/>
  <c r="D54" i="10" s="1"/>
  <c r="A53" i="10"/>
  <c r="D53" i="10" s="1"/>
  <c r="A52" i="10"/>
  <c r="D52" i="10" s="1"/>
  <c r="A51" i="10"/>
  <c r="D51" i="10" s="1"/>
  <c r="A50" i="10"/>
  <c r="D50" i="10" s="1"/>
  <c r="A49" i="10"/>
  <c r="D49" i="10" s="1"/>
  <c r="A48" i="10"/>
  <c r="D48" i="10" s="1"/>
  <c r="A47" i="10"/>
  <c r="D47" i="10" s="1"/>
  <c r="A46" i="10"/>
  <c r="D46" i="10" s="1"/>
  <c r="A45" i="10"/>
  <c r="D45" i="10" s="1"/>
  <c r="A44" i="10"/>
  <c r="D44" i="10" s="1"/>
  <c r="A43" i="10"/>
  <c r="D43" i="10" s="1"/>
  <c r="A42" i="10"/>
  <c r="D42" i="10" s="1"/>
  <c r="A41" i="10"/>
  <c r="D41" i="10" s="1"/>
  <c r="A40" i="10"/>
  <c r="D40" i="10" s="1"/>
  <c r="A39" i="10"/>
  <c r="D39" i="10" s="1"/>
  <c r="A38" i="10"/>
  <c r="D38" i="10" s="1"/>
  <c r="A37" i="10"/>
  <c r="D37" i="10" s="1"/>
  <c r="A36" i="10"/>
  <c r="D36" i="10" s="1"/>
  <c r="A35" i="10"/>
  <c r="D35" i="10" s="1"/>
  <c r="A34" i="10"/>
  <c r="D34" i="10" s="1"/>
  <c r="A33" i="10"/>
  <c r="D33" i="10" s="1"/>
  <c r="A32" i="10"/>
  <c r="D32" i="10" s="1"/>
  <c r="A31" i="10"/>
  <c r="D31" i="10" s="1"/>
  <c r="A30" i="10"/>
  <c r="D30" i="10" s="1"/>
  <c r="A29" i="10"/>
  <c r="D29" i="10" s="1"/>
  <c r="A28" i="10"/>
  <c r="D28" i="10" s="1"/>
  <c r="A27" i="10"/>
  <c r="D27" i="10" s="1"/>
  <c r="A26" i="10"/>
  <c r="D26" i="10" s="1"/>
  <c r="A25" i="10"/>
  <c r="D25" i="10" s="1"/>
  <c r="A24" i="10"/>
  <c r="D24" i="10" s="1"/>
  <c r="A23" i="10"/>
  <c r="D23" i="10" s="1"/>
  <c r="A22" i="10"/>
  <c r="D22" i="10" s="1"/>
  <c r="A21" i="10"/>
  <c r="D21" i="10" s="1"/>
  <c r="A20" i="10"/>
  <c r="D20" i="10" s="1"/>
  <c r="A19" i="10"/>
  <c r="D19" i="10" s="1"/>
  <c r="A18" i="10"/>
  <c r="A17" i="10"/>
  <c r="D17" i="10" s="1"/>
  <c r="A16" i="10"/>
  <c r="D16" i="10" s="1"/>
  <c r="A15" i="10"/>
  <c r="D15" i="10" s="1"/>
  <c r="A14" i="10"/>
  <c r="D14" i="10" s="1"/>
  <c r="A13" i="10"/>
  <c r="D13" i="10" s="1"/>
  <c r="A12" i="10"/>
  <c r="D12" i="10" s="1"/>
  <c r="A11" i="10"/>
  <c r="D11" i="10" s="1"/>
  <c r="A10" i="10"/>
  <c r="D10" i="10" s="1"/>
  <c r="A9" i="10"/>
  <c r="D9" i="10" s="1"/>
  <c r="A8" i="10"/>
  <c r="D8" i="10" s="1"/>
  <c r="A7" i="10"/>
  <c r="D7" i="10" s="1"/>
  <c r="A6" i="10"/>
  <c r="D6" i="10" s="1"/>
  <c r="A5" i="10"/>
  <c r="D5" i="10" s="1"/>
  <c r="A4" i="10"/>
  <c r="D4" i="10" s="1"/>
  <c r="A3" i="10"/>
  <c r="D3" i="10" s="1"/>
  <c r="A2" i="10"/>
  <c r="D2" i="10" s="1"/>
  <c r="C2" i="7"/>
  <c r="F2" i="7" s="1"/>
  <c r="C3" i="7"/>
  <c r="F3" i="7" s="1"/>
  <c r="C4" i="7"/>
  <c r="F4" i="7" s="1"/>
  <c r="C5" i="7"/>
  <c r="F5" i="7" s="1"/>
  <c r="C6" i="7"/>
  <c r="F6" i="7" s="1"/>
  <c r="C7" i="7"/>
  <c r="F7" i="7" s="1"/>
  <c r="C8" i="7"/>
  <c r="F8" i="7" s="1"/>
  <c r="C9" i="7"/>
  <c r="F9" i="7" s="1"/>
  <c r="C10" i="7"/>
  <c r="F10" i="7" s="1"/>
  <c r="C11" i="7"/>
  <c r="F11" i="7" s="1"/>
  <c r="C12" i="7"/>
  <c r="F12" i="7" s="1"/>
  <c r="C13" i="7"/>
  <c r="F13" i="7" s="1"/>
  <c r="C14" i="7"/>
  <c r="F14" i="7" s="1"/>
  <c r="C15" i="7"/>
  <c r="F15" i="7" s="1"/>
  <c r="C16" i="7"/>
  <c r="F16" i="7" s="1"/>
  <c r="C17" i="7"/>
  <c r="F17" i="7" s="1"/>
  <c r="C18" i="7"/>
  <c r="F18" i="7" s="1"/>
  <c r="C19" i="7"/>
  <c r="F19" i="7" s="1"/>
  <c r="C20" i="7"/>
  <c r="F20" i="7" s="1"/>
  <c r="C21" i="7"/>
  <c r="F21" i="7" s="1"/>
  <c r="C22" i="7"/>
  <c r="F22" i="7" s="1"/>
  <c r="C23" i="7"/>
  <c r="F23" i="7" s="1"/>
  <c r="C24" i="7"/>
  <c r="F24" i="7" s="1"/>
  <c r="C25" i="7"/>
  <c r="F25" i="7" s="1"/>
  <c r="C26" i="7"/>
  <c r="F26" i="7" s="1"/>
  <c r="C27" i="7"/>
  <c r="F27" i="7" s="1"/>
  <c r="C28" i="7"/>
  <c r="F28" i="7" s="1"/>
  <c r="C29" i="7"/>
  <c r="F29" i="7" s="1"/>
  <c r="C30" i="7"/>
  <c r="F30" i="7" s="1"/>
  <c r="C31" i="7"/>
  <c r="F31" i="7" s="1"/>
  <c r="C32" i="7"/>
  <c r="F32" i="7" s="1"/>
  <c r="C33" i="7"/>
  <c r="F33" i="7" s="1"/>
  <c r="C34" i="7"/>
  <c r="F34" i="7" s="1"/>
  <c r="C35" i="7"/>
  <c r="F35" i="7" s="1"/>
  <c r="C36" i="7"/>
  <c r="F36" i="7" s="1"/>
  <c r="C37" i="7"/>
  <c r="F37" i="7" s="1"/>
  <c r="C38" i="7"/>
  <c r="F38" i="7" s="1"/>
  <c r="C39" i="7"/>
  <c r="F39" i="7" s="1"/>
  <c r="C40" i="7"/>
  <c r="F40" i="7" s="1"/>
  <c r="C41" i="7"/>
  <c r="F41" i="7" s="1"/>
  <c r="C42" i="7"/>
  <c r="F42" i="7" s="1"/>
  <c r="C43" i="7"/>
  <c r="F43" i="7" s="1"/>
  <c r="C44" i="7"/>
  <c r="F44" i="7" s="1"/>
  <c r="C45" i="7"/>
  <c r="F45" i="7" s="1"/>
  <c r="C46" i="7"/>
  <c r="F46" i="7" s="1"/>
  <c r="C47" i="7"/>
  <c r="F47" i="7" s="1"/>
  <c r="C48" i="7"/>
  <c r="F48" i="7" s="1"/>
  <c r="C49" i="7"/>
  <c r="F49" i="7" s="1"/>
  <c r="C50" i="7"/>
  <c r="F50" i="7" s="1"/>
  <c r="C51" i="7"/>
  <c r="F51" i="7" s="1"/>
  <c r="C52" i="7"/>
  <c r="F52" i="7" s="1"/>
  <c r="C53" i="7"/>
  <c r="F53" i="7" s="1"/>
  <c r="C54" i="7"/>
  <c r="F54" i="7" s="1"/>
  <c r="C55" i="7"/>
  <c r="F55" i="7" s="1"/>
  <c r="C56" i="7"/>
  <c r="F56" i="7" s="1"/>
  <c r="C57" i="7"/>
  <c r="F57" i="7" s="1"/>
  <c r="C58" i="7"/>
  <c r="F58" i="7" s="1"/>
  <c r="C59" i="7"/>
  <c r="F59" i="7" s="1"/>
  <c r="C60" i="7"/>
  <c r="F60" i="7" s="1"/>
  <c r="C61" i="7"/>
  <c r="F61" i="7" s="1"/>
  <c r="C62" i="7"/>
  <c r="F62" i="7" s="1"/>
  <c r="C63" i="7"/>
  <c r="F63" i="7" s="1"/>
  <c r="C64" i="7"/>
  <c r="F64" i="7" s="1"/>
  <c r="C65" i="7"/>
  <c r="F65" i="7" s="1"/>
  <c r="C66" i="7"/>
  <c r="F66" i="7" s="1"/>
  <c r="C67" i="7"/>
  <c r="F67" i="7" s="1"/>
  <c r="C68" i="7"/>
  <c r="F68" i="7" s="1"/>
  <c r="C69" i="7"/>
  <c r="F69" i="7" s="1"/>
  <c r="C70" i="7"/>
  <c r="F70" i="7" s="1"/>
  <c r="C71" i="7"/>
  <c r="F71" i="7" s="1"/>
  <c r="C72" i="7"/>
  <c r="F72" i="7" s="1"/>
  <c r="C73" i="7"/>
  <c r="F73" i="7" s="1"/>
  <c r="C74" i="7"/>
  <c r="F74" i="7" s="1"/>
  <c r="C75" i="7"/>
  <c r="F75" i="7" s="1"/>
  <c r="C76" i="7"/>
  <c r="F76" i="7" s="1"/>
  <c r="C77" i="7"/>
  <c r="F77" i="7" s="1"/>
  <c r="C78" i="7"/>
  <c r="F78" i="7" s="1"/>
  <c r="C79" i="7"/>
  <c r="F79" i="7" s="1"/>
  <c r="C80" i="7"/>
  <c r="F80" i="7" s="1"/>
  <c r="C81" i="7"/>
  <c r="F81" i="7" s="1"/>
  <c r="C82" i="7"/>
  <c r="F82" i="7" s="1"/>
  <c r="C83" i="7"/>
  <c r="F83" i="7" s="1"/>
  <c r="C84" i="7"/>
  <c r="F84" i="7" s="1"/>
  <c r="C85" i="7"/>
  <c r="F85" i="7" s="1"/>
  <c r="C86" i="7"/>
  <c r="F86" i="7" s="1"/>
  <c r="C87" i="7"/>
  <c r="F87" i="7" s="1"/>
  <c r="C88" i="7"/>
  <c r="F88" i="7" s="1"/>
  <c r="C89" i="7"/>
  <c r="F89" i="7" s="1"/>
  <c r="C90" i="7"/>
  <c r="F90" i="7" s="1"/>
  <c r="C91" i="7"/>
  <c r="F91" i="7" s="1"/>
  <c r="C92" i="7"/>
  <c r="F92" i="7" s="1"/>
  <c r="C93" i="7"/>
  <c r="F93" i="7" s="1"/>
  <c r="C94" i="7"/>
  <c r="F94" i="7" s="1"/>
  <c r="C95" i="7"/>
  <c r="F95" i="7" s="1"/>
  <c r="C96" i="7"/>
  <c r="F96" i="7" s="1"/>
  <c r="C97" i="7"/>
  <c r="F97" i="7" s="1"/>
  <c r="C98" i="7"/>
  <c r="F98" i="7" s="1"/>
  <c r="C99" i="7"/>
  <c r="F99" i="7" s="1"/>
  <c r="C100" i="7"/>
  <c r="F100" i="7" s="1"/>
  <c r="C101" i="7"/>
  <c r="F101" i="7" s="1"/>
  <c r="C102" i="7"/>
  <c r="F102" i="7" s="1"/>
  <c r="C103" i="7"/>
  <c r="F103" i="7" s="1"/>
  <c r="C104" i="7"/>
  <c r="F104" i="7" s="1"/>
  <c r="C105" i="7"/>
  <c r="F105" i="7" s="1"/>
  <c r="C106" i="7"/>
  <c r="F106" i="7" s="1"/>
  <c r="C107" i="7"/>
  <c r="F107" i="7" s="1"/>
  <c r="C108" i="7"/>
  <c r="F108" i="7" s="1"/>
  <c r="C109" i="7"/>
  <c r="F109" i="7" s="1"/>
  <c r="C110" i="7"/>
  <c r="F110" i="7" s="1"/>
  <c r="C111" i="7"/>
  <c r="F111" i="7" s="1"/>
  <c r="C112" i="7"/>
  <c r="F112" i="7" s="1"/>
  <c r="C113" i="7"/>
  <c r="F113" i="7" s="1"/>
  <c r="C114" i="7"/>
  <c r="F114" i="7" s="1"/>
  <c r="C115" i="7"/>
  <c r="F115" i="7" s="1"/>
  <c r="C116" i="7"/>
  <c r="F116" i="7" s="1"/>
  <c r="C117" i="7"/>
  <c r="F117" i="7" s="1"/>
  <c r="C118" i="7"/>
  <c r="F118" i="7" s="1"/>
  <c r="C119" i="7"/>
  <c r="F119" i="7" s="1"/>
  <c r="C120" i="7"/>
  <c r="F120" i="7" s="1"/>
  <c r="C122" i="7"/>
  <c r="F122" i="7" s="1"/>
  <c r="C123" i="7"/>
  <c r="F123" i="7" s="1"/>
  <c r="C124" i="7"/>
  <c r="F124" i="7" s="1"/>
  <c r="C125" i="7"/>
  <c r="F125" i="7" s="1"/>
  <c r="C126" i="7"/>
  <c r="F126" i="7" s="1"/>
  <c r="C127" i="7"/>
  <c r="F127" i="7" s="1"/>
  <c r="C128" i="7"/>
  <c r="F128" i="7" s="1"/>
  <c r="C129" i="7"/>
  <c r="F129" i="7" s="1"/>
  <c r="C130" i="7"/>
  <c r="F130" i="7" s="1"/>
  <c r="C131" i="7"/>
  <c r="F131" i="7" s="1"/>
  <c r="C132" i="7"/>
  <c r="F132" i="7" s="1"/>
  <c r="C133" i="7"/>
  <c r="F133" i="7" s="1"/>
  <c r="C134" i="7"/>
  <c r="F134" i="7" s="1"/>
  <c r="C135" i="7"/>
  <c r="F135" i="7" s="1"/>
  <c r="C136" i="7"/>
  <c r="F136" i="7" s="1"/>
  <c r="C137" i="7"/>
  <c r="F137" i="7" s="1"/>
  <c r="C138" i="7"/>
  <c r="F138" i="7" s="1"/>
  <c r="C139" i="7"/>
  <c r="F139" i="7" s="1"/>
  <c r="C140" i="7"/>
  <c r="F140" i="7" s="1"/>
  <c r="C141" i="7"/>
  <c r="F141" i="7" s="1"/>
  <c r="C142" i="7"/>
  <c r="F142" i="7" s="1"/>
  <c r="C143" i="7"/>
  <c r="F143" i="7" s="1"/>
  <c r="C144" i="7"/>
  <c r="F144" i="7" s="1"/>
  <c r="C145" i="7"/>
  <c r="F145" i="7" s="1"/>
  <c r="C146" i="7"/>
  <c r="F146" i="7" s="1"/>
  <c r="C147" i="7"/>
  <c r="F147" i="7" s="1"/>
  <c r="C148" i="7"/>
  <c r="F148" i="7" s="1"/>
  <c r="C149" i="7"/>
  <c r="F149" i="7" s="1"/>
  <c r="C150" i="7"/>
  <c r="F150" i="7" s="1"/>
  <c r="C151" i="7"/>
  <c r="F151" i="7" s="1"/>
  <c r="C152" i="7"/>
  <c r="F152" i="7" s="1"/>
  <c r="C153" i="7"/>
  <c r="F153" i="7" s="1"/>
  <c r="C154" i="7"/>
  <c r="F154" i="7" s="1"/>
  <c r="C155" i="7"/>
  <c r="F155" i="7" s="1"/>
  <c r="C156" i="7"/>
  <c r="F156" i="7" s="1"/>
  <c r="C157" i="7"/>
  <c r="F157" i="7" s="1"/>
  <c r="C158" i="7"/>
  <c r="F158" i="7" s="1"/>
  <c r="C159" i="7"/>
  <c r="F159" i="7" s="1"/>
  <c r="C160" i="7"/>
  <c r="F160" i="7" s="1"/>
  <c r="C161" i="7"/>
  <c r="F161" i="7" s="1"/>
  <c r="C162" i="7"/>
  <c r="F162" i="7" s="1"/>
  <c r="C163" i="7"/>
  <c r="F163" i="7" s="1"/>
  <c r="C164" i="7"/>
  <c r="F164" i="7" s="1"/>
  <c r="C165" i="7"/>
  <c r="F165" i="7" s="1"/>
  <c r="C166" i="7"/>
  <c r="F166" i="7" s="1"/>
  <c r="C167" i="7"/>
  <c r="F167" i="7" s="1"/>
  <c r="C168" i="7"/>
  <c r="F168" i="7" s="1"/>
  <c r="C169" i="7"/>
  <c r="F169" i="7" s="1"/>
  <c r="C170" i="7"/>
  <c r="F170" i="7" s="1"/>
  <c r="C171" i="7"/>
  <c r="F171" i="7" s="1"/>
  <c r="C172" i="7"/>
  <c r="F172" i="7" s="1"/>
  <c r="C173" i="7"/>
  <c r="F173" i="7" s="1"/>
  <c r="C174" i="7"/>
  <c r="F174" i="7" s="1"/>
  <c r="C175" i="7"/>
  <c r="F175" i="7" s="1"/>
  <c r="C176" i="7"/>
  <c r="F176" i="7" s="1"/>
  <c r="C177" i="7"/>
  <c r="F177" i="7" s="1"/>
  <c r="C178" i="7"/>
  <c r="F178" i="7" s="1"/>
  <c r="C179" i="7"/>
  <c r="F179" i="7" s="1"/>
  <c r="C180" i="7"/>
  <c r="F180" i="7" s="1"/>
  <c r="C181" i="7"/>
  <c r="F181" i="7" s="1"/>
  <c r="C182" i="7"/>
  <c r="F182" i="7" s="1"/>
  <c r="C183" i="7"/>
  <c r="F183" i="7" s="1"/>
  <c r="C184" i="7"/>
  <c r="F184" i="7" s="1"/>
  <c r="C185" i="7"/>
  <c r="F185" i="7" s="1"/>
  <c r="C186" i="7"/>
  <c r="F186" i="7" s="1"/>
  <c r="C187" i="7"/>
  <c r="F187" i="7" s="1"/>
  <c r="C188" i="7"/>
  <c r="F188" i="7" s="1"/>
  <c r="C189" i="7"/>
  <c r="F189" i="7" s="1"/>
  <c r="C190" i="7"/>
  <c r="F190" i="7" s="1"/>
  <c r="C191" i="7"/>
  <c r="F191" i="7" s="1"/>
  <c r="C192" i="7"/>
  <c r="F192" i="7" s="1"/>
  <c r="C193" i="7"/>
  <c r="F193" i="7" s="1"/>
  <c r="C194" i="7"/>
  <c r="F194" i="7" s="1"/>
  <c r="C195" i="7"/>
  <c r="F195" i="7" s="1"/>
  <c r="C196" i="7"/>
  <c r="F196" i="7" s="1"/>
  <c r="C197" i="7"/>
  <c r="F197" i="7" s="1"/>
  <c r="C198" i="7"/>
  <c r="F198" i="7" s="1"/>
  <c r="C199" i="7"/>
  <c r="F199" i="7" s="1"/>
  <c r="C200" i="7"/>
  <c r="F200" i="7" s="1"/>
  <c r="C201" i="7"/>
  <c r="F201" i="7" s="1"/>
  <c r="C202" i="7"/>
  <c r="F202" i="7" s="1"/>
  <c r="C203" i="7"/>
  <c r="F203" i="7" s="1"/>
  <c r="C204" i="7"/>
  <c r="F204" i="7" s="1"/>
  <c r="C205" i="7"/>
  <c r="F205" i="7" s="1"/>
  <c r="C206" i="7"/>
  <c r="F206" i="7" s="1"/>
  <c r="C207" i="7"/>
  <c r="F207" i="7" s="1"/>
  <c r="C208" i="7"/>
  <c r="F208" i="7" s="1"/>
  <c r="C209" i="7"/>
  <c r="F209" i="7" s="1"/>
  <c r="C210" i="7"/>
  <c r="F210" i="7" s="1"/>
  <c r="C211" i="7"/>
  <c r="F211" i="7" s="1"/>
  <c r="C212" i="7"/>
  <c r="F212" i="7" s="1"/>
  <c r="C213" i="7"/>
  <c r="F213" i="7" s="1"/>
  <c r="C214" i="7"/>
  <c r="F214" i="7" s="1"/>
  <c r="C215" i="7"/>
  <c r="F215" i="7" s="1"/>
  <c r="C216" i="7"/>
  <c r="F216" i="7" s="1"/>
  <c r="C217" i="7"/>
  <c r="F217" i="7" s="1"/>
  <c r="C218" i="7"/>
  <c r="F218" i="7" s="1"/>
  <c r="C219" i="7"/>
  <c r="F219" i="7" s="1"/>
  <c r="C220" i="7"/>
  <c r="F220" i="7" s="1"/>
  <c r="C221" i="7"/>
  <c r="F221" i="7" s="1"/>
  <c r="C222" i="7"/>
  <c r="F222" i="7" s="1"/>
  <c r="C223" i="7"/>
  <c r="F223" i="7" s="1"/>
  <c r="C224" i="7"/>
  <c r="F224" i="7" s="1"/>
  <c r="C225" i="7"/>
  <c r="F225" i="7" s="1"/>
  <c r="C226" i="7"/>
  <c r="F226" i="7" s="1"/>
  <c r="C227" i="7"/>
  <c r="F227" i="7" s="1"/>
  <c r="C228" i="7"/>
  <c r="F228" i="7" s="1"/>
  <c r="C229" i="7"/>
  <c r="F229" i="7" s="1"/>
  <c r="C230" i="7"/>
  <c r="F230" i="7" s="1"/>
  <c r="C231" i="7"/>
  <c r="F231" i="7" s="1"/>
  <c r="C232" i="7"/>
  <c r="F232" i="7" s="1"/>
  <c r="C233" i="7"/>
  <c r="F233" i="7" s="1"/>
  <c r="C234" i="7"/>
  <c r="F234" i="7" s="1"/>
  <c r="C235" i="7"/>
  <c r="F235" i="7" s="1"/>
  <c r="C236" i="7"/>
  <c r="F236" i="7" s="1"/>
  <c r="C237" i="7"/>
  <c r="F237" i="7" s="1"/>
  <c r="C238" i="7"/>
  <c r="F238" i="7" s="1"/>
  <c r="C239" i="7"/>
  <c r="F239" i="7" s="1"/>
  <c r="C240" i="7"/>
  <c r="F240" i="7" s="1"/>
  <c r="C241" i="7"/>
  <c r="F241" i="7" s="1"/>
  <c r="C242" i="7"/>
  <c r="F242" i="7" s="1"/>
  <c r="C243" i="7"/>
  <c r="F243" i="7" s="1"/>
  <c r="C244" i="7"/>
  <c r="F244" i="7" s="1"/>
  <c r="C245" i="7"/>
  <c r="F245" i="7" s="1"/>
  <c r="C246" i="7"/>
  <c r="F246" i="7" s="1"/>
  <c r="C247" i="7"/>
  <c r="F247" i="7" s="1"/>
  <c r="C248" i="7"/>
  <c r="F248" i="7" s="1"/>
  <c r="C249" i="7"/>
  <c r="F249" i="7" s="1"/>
  <c r="C250" i="7"/>
  <c r="F250" i="7" s="1"/>
  <c r="C251" i="7"/>
  <c r="F251" i="7" s="1"/>
  <c r="C252" i="7"/>
  <c r="F252" i="7" s="1"/>
  <c r="C253" i="7"/>
  <c r="F253" i="7" s="1"/>
  <c r="C254" i="7"/>
  <c r="F254" i="7" s="1"/>
  <c r="C255" i="7"/>
  <c r="F255" i="7" s="1"/>
  <c r="C256" i="7"/>
  <c r="F256" i="7" s="1"/>
  <c r="C257" i="7"/>
  <c r="F257" i="7" s="1"/>
  <c r="C258" i="7"/>
  <c r="F258" i="7" s="1"/>
  <c r="C259" i="7"/>
  <c r="F259" i="7" s="1"/>
  <c r="C260" i="7"/>
  <c r="F260" i="7" s="1"/>
  <c r="C261" i="7"/>
  <c r="F261" i="7" s="1"/>
  <c r="C262" i="7"/>
  <c r="F262" i="7" s="1"/>
  <c r="C263" i="7"/>
  <c r="F263" i="7" s="1"/>
  <c r="C264" i="7"/>
  <c r="F264" i="7" s="1"/>
  <c r="C265" i="7"/>
  <c r="F265" i="7" s="1"/>
  <c r="C266" i="7"/>
  <c r="F266" i="7" s="1"/>
  <c r="C267" i="7"/>
  <c r="F267" i="7" s="1"/>
  <c r="C268" i="7"/>
  <c r="F268" i="7" s="1"/>
  <c r="C269" i="7"/>
  <c r="F269" i="7" s="1"/>
  <c r="C270" i="7"/>
  <c r="F270" i="7" s="1"/>
  <c r="C271" i="7"/>
  <c r="F271" i="7" s="1"/>
  <c r="C272" i="7"/>
  <c r="F272" i="7" s="1"/>
  <c r="C273" i="7"/>
  <c r="F273" i="7" s="1"/>
  <c r="C274" i="7"/>
  <c r="F274" i="7" s="1"/>
  <c r="C275" i="7"/>
  <c r="F275" i="7" s="1"/>
  <c r="C276" i="7"/>
  <c r="F276" i="7" s="1"/>
  <c r="C277" i="7"/>
  <c r="F277" i="7" s="1"/>
  <c r="C278" i="7"/>
  <c r="F278" i="7" s="1"/>
  <c r="C279" i="7"/>
  <c r="F279" i="7" s="1"/>
  <c r="C280" i="7"/>
  <c r="F280" i="7" s="1"/>
  <c r="C281" i="7"/>
  <c r="F281" i="7" s="1"/>
  <c r="C282" i="7"/>
  <c r="F282" i="7" s="1"/>
  <c r="C283" i="7"/>
  <c r="F283" i="7" s="1"/>
  <c r="C284" i="7"/>
  <c r="F284" i="7" s="1"/>
  <c r="C285" i="7"/>
  <c r="F285" i="7" s="1"/>
  <c r="C286" i="7"/>
  <c r="F286" i="7" s="1"/>
  <c r="C287" i="7"/>
  <c r="F287" i="7" s="1"/>
  <c r="C288" i="7"/>
  <c r="F288" i="7" s="1"/>
  <c r="C289" i="7"/>
  <c r="F289" i="7" s="1"/>
  <c r="C290" i="7"/>
  <c r="F290" i="7" s="1"/>
  <c r="C291" i="7"/>
  <c r="F291" i="7" s="1"/>
  <c r="C292" i="7"/>
  <c r="F292" i="7" s="1"/>
  <c r="C293" i="7"/>
  <c r="F293" i="7" s="1"/>
  <c r="C294" i="7"/>
  <c r="F294" i="7" s="1"/>
  <c r="C295" i="7"/>
  <c r="F295" i="7" s="1"/>
  <c r="C296" i="7"/>
  <c r="F296" i="7" s="1"/>
  <c r="C297" i="7"/>
  <c r="F297" i="7" s="1"/>
  <c r="C298" i="7"/>
  <c r="F298" i="7" s="1"/>
  <c r="C299" i="7"/>
  <c r="F299" i="7" s="1"/>
  <c r="C300" i="7"/>
  <c r="F300" i="7" s="1"/>
  <c r="C301" i="7"/>
  <c r="F301" i="7" s="1"/>
  <c r="C302" i="7"/>
  <c r="F302" i="7" s="1"/>
  <c r="C303" i="7"/>
  <c r="F303" i="7" s="1"/>
  <c r="C304" i="7"/>
  <c r="F304" i="7" s="1"/>
  <c r="C305" i="7"/>
  <c r="F305" i="7" s="1"/>
  <c r="C306" i="7"/>
  <c r="F306" i="7" s="1"/>
  <c r="C307" i="7"/>
  <c r="F307" i="7" s="1"/>
  <c r="C308" i="7"/>
  <c r="F308" i="7" s="1"/>
  <c r="C309" i="7"/>
  <c r="F309" i="7" s="1"/>
  <c r="C310" i="7"/>
  <c r="F310" i="7" s="1"/>
  <c r="C311" i="7"/>
  <c r="F311" i="7" s="1"/>
  <c r="C312" i="7"/>
  <c r="F312" i="7" s="1"/>
  <c r="C313" i="7"/>
  <c r="F313" i="7" s="1"/>
  <c r="C314" i="7"/>
  <c r="F314" i="7" s="1"/>
  <c r="C315" i="7"/>
  <c r="F315" i="7" s="1"/>
  <c r="C316" i="7"/>
  <c r="F316" i="7" s="1"/>
  <c r="C317" i="7"/>
  <c r="F317" i="7" s="1"/>
  <c r="C318" i="7"/>
  <c r="F318" i="7" s="1"/>
  <c r="C319" i="7"/>
  <c r="F319" i="7" s="1"/>
  <c r="C320" i="7"/>
  <c r="F320" i="7" s="1"/>
  <c r="C321" i="7"/>
  <c r="F321" i="7" s="1"/>
  <c r="C322" i="7"/>
  <c r="F322" i="7" s="1"/>
  <c r="C323" i="7"/>
  <c r="F323" i="7" s="1"/>
  <c r="C324" i="7"/>
  <c r="F324" i="7" s="1"/>
  <c r="C325" i="7"/>
  <c r="F325" i="7" s="1"/>
  <c r="C326" i="7"/>
  <c r="F326" i="7" s="1"/>
  <c r="C327" i="7"/>
  <c r="F327" i="7" s="1"/>
  <c r="C328" i="7"/>
  <c r="F328" i="7" s="1"/>
  <c r="C329" i="7"/>
  <c r="F329" i="7" s="1"/>
  <c r="C330" i="7"/>
  <c r="F330" i="7" s="1"/>
  <c r="C331" i="7"/>
  <c r="F331" i="7" s="1"/>
  <c r="C332" i="7"/>
  <c r="F332" i="7" s="1"/>
  <c r="C333" i="7"/>
  <c r="F333" i="7" s="1"/>
  <c r="C334" i="7"/>
  <c r="F334" i="7" s="1"/>
  <c r="C335" i="7"/>
  <c r="F335" i="7" s="1"/>
  <c r="C336" i="7"/>
  <c r="F336" i="7" s="1"/>
  <c r="C337" i="7"/>
  <c r="F337" i="7" s="1"/>
  <c r="C338" i="7"/>
  <c r="F338" i="7" s="1"/>
  <c r="C339" i="7"/>
  <c r="F339" i="7" s="1"/>
  <c r="C340" i="7"/>
  <c r="F340" i="7" s="1"/>
  <c r="C341" i="7"/>
  <c r="F341" i="7" s="1"/>
  <c r="C342" i="7"/>
  <c r="F342" i="7" s="1"/>
  <c r="C343" i="7"/>
  <c r="F343" i="7" s="1"/>
  <c r="C344" i="7"/>
  <c r="F344" i="7" s="1"/>
  <c r="C345" i="7"/>
  <c r="F345" i="7" s="1"/>
  <c r="C346" i="7"/>
  <c r="F346" i="7" s="1"/>
  <c r="C347" i="7"/>
  <c r="F347" i="7" s="1"/>
  <c r="C348" i="7"/>
  <c r="F348" i="7" s="1"/>
  <c r="C349" i="7"/>
  <c r="F349" i="7" s="1"/>
  <c r="C350" i="7"/>
  <c r="F350" i="7" s="1"/>
  <c r="C351" i="7"/>
  <c r="F351" i="7" s="1"/>
  <c r="C352" i="7"/>
  <c r="F352" i="7" s="1"/>
  <c r="C353" i="7"/>
  <c r="F353" i="7" s="1"/>
  <c r="C354" i="7"/>
  <c r="F354" i="7" s="1"/>
  <c r="C355" i="7"/>
  <c r="F355" i="7" s="1"/>
  <c r="C356" i="7"/>
  <c r="F356" i="7" s="1"/>
  <c r="C357" i="7"/>
  <c r="F357" i="7" s="1"/>
  <c r="C358" i="7"/>
  <c r="F358" i="7" s="1"/>
  <c r="C359" i="7"/>
  <c r="F359" i="7" s="1"/>
  <c r="C360" i="7"/>
  <c r="F360" i="7" s="1"/>
  <c r="C361" i="7"/>
  <c r="F361" i="7" s="1"/>
  <c r="C362" i="7"/>
  <c r="F362" i="7" s="1"/>
  <c r="C363" i="7"/>
  <c r="F363" i="7" s="1"/>
  <c r="C364" i="7"/>
  <c r="F364" i="7" s="1"/>
  <c r="C365" i="7"/>
  <c r="F365" i="7" s="1"/>
  <c r="C366" i="7"/>
  <c r="F366" i="7" s="1"/>
  <c r="C367" i="7"/>
  <c r="F367" i="7" s="1"/>
  <c r="C368" i="7"/>
  <c r="F368" i="7" s="1"/>
  <c r="C369" i="7"/>
  <c r="F369" i="7" s="1"/>
  <c r="C370" i="7"/>
  <c r="F370" i="7" s="1"/>
  <c r="C371" i="7"/>
  <c r="F371" i="7" s="1"/>
  <c r="C372" i="7"/>
  <c r="F372" i="7" s="1"/>
  <c r="C373" i="7"/>
  <c r="F373" i="7" s="1"/>
  <c r="C374" i="7"/>
  <c r="F374" i="7" s="1"/>
  <c r="C375" i="7"/>
  <c r="F375" i="7" s="1"/>
  <c r="C376" i="7"/>
  <c r="F376" i="7" s="1"/>
  <c r="C377" i="7"/>
  <c r="F377" i="7" s="1"/>
  <c r="C378" i="7"/>
  <c r="F378" i="7" s="1"/>
  <c r="C379" i="7"/>
  <c r="F379" i="7" s="1"/>
  <c r="C380" i="7"/>
  <c r="F380" i="7" s="1"/>
  <c r="C381" i="7"/>
  <c r="F381" i="7" s="1"/>
  <c r="C382" i="7"/>
  <c r="F382" i="7" s="1"/>
  <c r="C383" i="7"/>
  <c r="F383" i="7" s="1"/>
  <c r="C384" i="7"/>
  <c r="F384" i="7" s="1"/>
  <c r="C385" i="7"/>
  <c r="F385" i="7" s="1"/>
  <c r="C386" i="7"/>
  <c r="F386" i="7" s="1"/>
  <c r="C387" i="7"/>
  <c r="F387" i="7" s="1"/>
  <c r="C388" i="7"/>
  <c r="F388" i="7" s="1"/>
  <c r="C389" i="7"/>
  <c r="F389" i="7" s="1"/>
  <c r="C390" i="7"/>
  <c r="F390" i="7" s="1"/>
  <c r="C391" i="7"/>
  <c r="F391" i="7" s="1"/>
  <c r="C392" i="7"/>
  <c r="F392" i="7" s="1"/>
  <c r="C393" i="7"/>
  <c r="F393" i="7" s="1"/>
  <c r="C394" i="7"/>
  <c r="F394" i="7" s="1"/>
  <c r="C395" i="7"/>
  <c r="F395" i="7" s="1"/>
  <c r="C396" i="7"/>
  <c r="F396" i="7" s="1"/>
  <c r="C397" i="7"/>
  <c r="F397" i="7" s="1"/>
  <c r="C398" i="7"/>
  <c r="F398" i="7" s="1"/>
  <c r="C399" i="7"/>
  <c r="F399" i="7" s="1"/>
  <c r="C400" i="7"/>
  <c r="F400" i="7" s="1"/>
  <c r="C401" i="7"/>
  <c r="F401" i="7" s="1"/>
  <c r="C402" i="7"/>
  <c r="F402" i="7" s="1"/>
  <c r="C403" i="7"/>
  <c r="F403" i="7" s="1"/>
  <c r="C404" i="7"/>
  <c r="F404" i="7" s="1"/>
  <c r="C405" i="7"/>
  <c r="F405" i="7" s="1"/>
  <c r="C406" i="7"/>
  <c r="F406" i="7" s="1"/>
  <c r="C407" i="7"/>
  <c r="F407" i="7" s="1"/>
  <c r="C408" i="7"/>
  <c r="F408" i="7" s="1"/>
  <c r="C409" i="7"/>
  <c r="F409" i="7" s="1"/>
  <c r="C410" i="7"/>
  <c r="F410" i="7" s="1"/>
  <c r="C411" i="7"/>
  <c r="F411" i="7" s="1"/>
  <c r="C412" i="7"/>
  <c r="F412" i="7" s="1"/>
  <c r="C413" i="7"/>
  <c r="F413" i="7" s="1"/>
  <c r="C414" i="7"/>
  <c r="F414" i="7" s="1"/>
  <c r="C415" i="7"/>
  <c r="F415" i="7" s="1"/>
  <c r="C416" i="7"/>
  <c r="F416" i="7" s="1"/>
  <c r="C417" i="7"/>
  <c r="F417" i="7" s="1"/>
  <c r="C418" i="7"/>
  <c r="F418" i="7" s="1"/>
  <c r="C419" i="7"/>
  <c r="F419" i="7" s="1"/>
  <c r="C420" i="7"/>
  <c r="F420" i="7" s="1"/>
  <c r="C421" i="7"/>
  <c r="F421" i="7" s="1"/>
  <c r="C422" i="7"/>
  <c r="F422" i="7" s="1"/>
  <c r="C423" i="7"/>
  <c r="F423" i="7" s="1"/>
  <c r="C424" i="7"/>
  <c r="F424" i="7" s="1"/>
  <c r="C425" i="7"/>
  <c r="F425" i="7" s="1"/>
  <c r="C426" i="7"/>
  <c r="F426" i="7" s="1"/>
  <c r="C427" i="7"/>
  <c r="F427" i="7" s="1"/>
  <c r="C428" i="7"/>
  <c r="F428" i="7" s="1"/>
  <c r="C429" i="7"/>
  <c r="F429" i="7" s="1"/>
  <c r="C430" i="7"/>
  <c r="F430" i="7" s="1"/>
  <c r="C431" i="7"/>
  <c r="F431" i="7" s="1"/>
  <c r="C432" i="7"/>
  <c r="F432" i="7" s="1"/>
  <c r="C433" i="7"/>
  <c r="F433" i="7" s="1"/>
  <c r="C434" i="7"/>
  <c r="F434" i="7" s="1"/>
  <c r="C435" i="7"/>
  <c r="F435" i="7" s="1"/>
  <c r="C436" i="7"/>
  <c r="F436" i="7" s="1"/>
  <c r="C437" i="7"/>
  <c r="F437" i="7" s="1"/>
  <c r="C438" i="7"/>
  <c r="F438" i="7" s="1"/>
  <c r="C439" i="7"/>
  <c r="F439" i="7" s="1"/>
  <c r="C440" i="7"/>
  <c r="F440" i="7" s="1"/>
  <c r="C441" i="7"/>
  <c r="F441" i="7" s="1"/>
  <c r="C442" i="7"/>
  <c r="F442" i="7" s="1"/>
  <c r="C443" i="7"/>
  <c r="F443" i="7" s="1"/>
  <c r="C444" i="7"/>
  <c r="F444" i="7" s="1"/>
  <c r="C445" i="7"/>
  <c r="F445" i="7" s="1"/>
  <c r="C446" i="7"/>
  <c r="F446" i="7" s="1"/>
  <c r="C447" i="7"/>
  <c r="F447" i="7" s="1"/>
  <c r="C448" i="7"/>
  <c r="F448" i="7" s="1"/>
  <c r="C449" i="7"/>
  <c r="F449" i="7" s="1"/>
  <c r="C450" i="7"/>
  <c r="F450" i="7" s="1"/>
  <c r="C451" i="7"/>
  <c r="F451" i="7" s="1"/>
  <c r="C452" i="7"/>
  <c r="F452" i="7" s="1"/>
  <c r="C453" i="7"/>
  <c r="F453" i="7" s="1"/>
  <c r="C454" i="7"/>
  <c r="F454" i="7" s="1"/>
  <c r="C455" i="7"/>
  <c r="F455" i="7" s="1"/>
  <c r="C456" i="7"/>
  <c r="F456" i="7" s="1"/>
  <c r="C457" i="7"/>
  <c r="F457" i="7" s="1"/>
  <c r="C458" i="7"/>
  <c r="F458" i="7" s="1"/>
  <c r="C459" i="7"/>
  <c r="F459" i="7" s="1"/>
  <c r="C460" i="7"/>
  <c r="F460" i="7" s="1"/>
  <c r="C461" i="7"/>
  <c r="F461" i="7" s="1"/>
  <c r="C462" i="7"/>
  <c r="F462" i="7" s="1"/>
  <c r="C463" i="7"/>
  <c r="F463" i="7" s="1"/>
  <c r="C464" i="7"/>
  <c r="F464" i="7" s="1"/>
  <c r="C465" i="7"/>
  <c r="F465" i="7" s="1"/>
  <c r="C466" i="7"/>
  <c r="F466" i="7" s="1"/>
  <c r="C467" i="7"/>
  <c r="F467" i="7" s="1"/>
  <c r="C468" i="7"/>
  <c r="F468" i="7" s="1"/>
  <c r="C469" i="7"/>
  <c r="F469" i="7" s="1"/>
  <c r="C470" i="7"/>
  <c r="F470" i="7" s="1"/>
  <c r="C471" i="7"/>
  <c r="F471" i="7" s="1"/>
  <c r="C472" i="7"/>
  <c r="F472" i="7" s="1"/>
  <c r="C473" i="7"/>
  <c r="F473" i="7" s="1"/>
  <c r="C474" i="7"/>
  <c r="F474" i="7" s="1"/>
  <c r="C475" i="7"/>
  <c r="F475" i="7" s="1"/>
  <c r="C476" i="7"/>
  <c r="F476" i="7" s="1"/>
  <c r="C477" i="7"/>
  <c r="F477" i="7" s="1"/>
  <c r="C478" i="7"/>
  <c r="F478" i="7" s="1"/>
  <c r="C479" i="7"/>
  <c r="F479" i="7" s="1"/>
  <c r="C480" i="7"/>
  <c r="F480" i="7" s="1"/>
  <c r="C481" i="7"/>
  <c r="F481" i="7" s="1"/>
  <c r="C482" i="7"/>
  <c r="F482" i="7" s="1"/>
  <c r="C483" i="7"/>
  <c r="F483" i="7" s="1"/>
  <c r="C484" i="7"/>
  <c r="F484" i="7" s="1"/>
  <c r="C485" i="7"/>
  <c r="F485" i="7" s="1"/>
  <c r="C486" i="7"/>
  <c r="F486" i="7" s="1"/>
  <c r="C487" i="7"/>
  <c r="F487" i="7" s="1"/>
  <c r="C488" i="7"/>
  <c r="F488" i="7" s="1"/>
  <c r="C489" i="7"/>
  <c r="F489" i="7" s="1"/>
  <c r="C490" i="7"/>
  <c r="F490" i="7" s="1"/>
  <c r="C491" i="7"/>
  <c r="F491" i="7" s="1"/>
  <c r="C492" i="7"/>
  <c r="F492" i="7" s="1"/>
  <c r="C493" i="7"/>
  <c r="F493" i="7" s="1"/>
  <c r="C494" i="7"/>
  <c r="F494" i="7" s="1"/>
  <c r="C495" i="7"/>
  <c r="F495" i="7" s="1"/>
  <c r="C496" i="7"/>
  <c r="F496" i="7" s="1"/>
  <c r="C497" i="7"/>
  <c r="F497" i="7" s="1"/>
  <c r="C498" i="7"/>
  <c r="F498" i="7" s="1"/>
  <c r="C499" i="7"/>
  <c r="F499" i="7" s="1"/>
  <c r="C500" i="7"/>
  <c r="F500" i="7" s="1"/>
  <c r="C501" i="7"/>
  <c r="F501" i="7" s="1"/>
  <c r="C502" i="7"/>
  <c r="F502" i="7" s="1"/>
  <c r="C503" i="7"/>
  <c r="F503" i="7" s="1"/>
  <c r="C504" i="7"/>
  <c r="F504" i="7" s="1"/>
  <c r="C505" i="7"/>
  <c r="F505" i="7" s="1"/>
  <c r="C506" i="7"/>
  <c r="F506" i="7" s="1"/>
  <c r="C507" i="7"/>
  <c r="F507" i="7" s="1"/>
  <c r="C508" i="7"/>
  <c r="F508" i="7" s="1"/>
  <c r="C509" i="7"/>
  <c r="F509" i="7" s="1"/>
  <c r="C510" i="7"/>
  <c r="F510" i="7" s="1"/>
  <c r="C511" i="7"/>
  <c r="F511" i="7" s="1"/>
  <c r="C512" i="7"/>
  <c r="F512" i="7" s="1"/>
  <c r="C513" i="7"/>
  <c r="F513" i="7" s="1"/>
  <c r="C514" i="7"/>
  <c r="F514" i="7" s="1"/>
  <c r="C515" i="7"/>
  <c r="F515" i="7" s="1"/>
  <c r="C516" i="7"/>
  <c r="F516" i="7" s="1"/>
  <c r="C517" i="7"/>
  <c r="F517" i="7" s="1"/>
  <c r="C518" i="7"/>
  <c r="F518" i="7" s="1"/>
  <c r="C519" i="7"/>
  <c r="F519" i="7" s="1"/>
  <c r="C520" i="7"/>
  <c r="F520" i="7" s="1"/>
  <c r="C521" i="7"/>
  <c r="F521" i="7" s="1"/>
  <c r="C522" i="7"/>
  <c r="F522" i="7" s="1"/>
  <c r="C523" i="7"/>
  <c r="F523" i="7" s="1"/>
  <c r="C524" i="7"/>
  <c r="F524" i="7" s="1"/>
  <c r="C525" i="7"/>
  <c r="F525" i="7" s="1"/>
  <c r="C526" i="7"/>
  <c r="F526" i="7" s="1"/>
  <c r="C527" i="7"/>
  <c r="F527" i="7" s="1"/>
  <c r="C528" i="7"/>
  <c r="F528" i="7" s="1"/>
  <c r="C529" i="7"/>
  <c r="F529" i="7" s="1"/>
  <c r="C530" i="7"/>
  <c r="F530" i="7" s="1"/>
  <c r="C531" i="7"/>
  <c r="F531" i="7" s="1"/>
  <c r="C532" i="7"/>
  <c r="F532" i="7" s="1"/>
  <c r="C533" i="7"/>
  <c r="F533" i="7" s="1"/>
  <c r="C534" i="7"/>
  <c r="F534" i="7" s="1"/>
  <c r="C535" i="7"/>
  <c r="F535" i="7" s="1"/>
  <c r="C536" i="7"/>
  <c r="F536" i="7" s="1"/>
  <c r="C537" i="7"/>
  <c r="F537" i="7" s="1"/>
  <c r="C538" i="7"/>
  <c r="F538" i="7" s="1"/>
  <c r="C539" i="7"/>
  <c r="F539" i="7" s="1"/>
  <c r="C540" i="7"/>
  <c r="F540" i="7" s="1"/>
  <c r="C541" i="7"/>
  <c r="F541" i="7" s="1"/>
  <c r="C542" i="7"/>
  <c r="F542" i="7" s="1"/>
  <c r="C543" i="7"/>
  <c r="F543" i="7" s="1"/>
  <c r="C544" i="7"/>
  <c r="F544" i="7" s="1"/>
  <c r="C545" i="7"/>
  <c r="F545" i="7" s="1"/>
  <c r="C546" i="7"/>
  <c r="F546" i="7" s="1"/>
  <c r="C547" i="7"/>
  <c r="F547" i="7" s="1"/>
  <c r="C548" i="7"/>
  <c r="F548" i="7" s="1"/>
  <c r="C549" i="7"/>
  <c r="F549" i="7" s="1"/>
  <c r="C550" i="7"/>
  <c r="F550" i="7" s="1"/>
  <c r="C551" i="7"/>
  <c r="F551" i="7" s="1"/>
  <c r="C552" i="7"/>
  <c r="F552" i="7" s="1"/>
  <c r="C553" i="7"/>
  <c r="F553" i="7" s="1"/>
  <c r="C554" i="7"/>
  <c r="F554" i="7" s="1"/>
  <c r="C555" i="7"/>
  <c r="F555" i="7" s="1"/>
  <c r="C556" i="7"/>
  <c r="F556" i="7" s="1"/>
  <c r="C557" i="7"/>
  <c r="F557" i="7" s="1"/>
  <c r="C558" i="7"/>
  <c r="F558" i="7" s="1"/>
  <c r="C559" i="7"/>
  <c r="F559" i="7" s="1"/>
  <c r="C560" i="7"/>
  <c r="F560" i="7" s="1"/>
  <c r="C561" i="7"/>
  <c r="F561" i="7" s="1"/>
  <c r="C562" i="7"/>
  <c r="F562" i="7" s="1"/>
  <c r="C563" i="7"/>
  <c r="F563" i="7" s="1"/>
  <c r="C564" i="7"/>
  <c r="F564" i="7" s="1"/>
  <c r="C565" i="7"/>
  <c r="F565" i="7" s="1"/>
  <c r="C566" i="7"/>
  <c r="F566" i="7" s="1"/>
  <c r="C567" i="7"/>
  <c r="F567" i="7" s="1"/>
  <c r="C568" i="7"/>
  <c r="F568" i="7" s="1"/>
  <c r="C569" i="7"/>
  <c r="F569" i="7" s="1"/>
  <c r="C570" i="7"/>
  <c r="F570" i="7" s="1"/>
  <c r="C571" i="7"/>
  <c r="F571" i="7" s="1"/>
  <c r="C572" i="7"/>
  <c r="F572" i="7" s="1"/>
  <c r="C573" i="7"/>
  <c r="F573" i="7" s="1"/>
  <c r="C574" i="7"/>
  <c r="F574" i="7" s="1"/>
  <c r="C575" i="7"/>
  <c r="F575" i="7" s="1"/>
  <c r="C576" i="7"/>
  <c r="F576" i="7" s="1"/>
  <c r="C577" i="7"/>
  <c r="F577" i="7" s="1"/>
  <c r="C578" i="7"/>
  <c r="F578" i="7" s="1"/>
  <c r="C579" i="7"/>
  <c r="F579" i="7" s="1"/>
  <c r="C580" i="7"/>
  <c r="F580" i="7" s="1"/>
  <c r="C581" i="7"/>
  <c r="F581" i="7" s="1"/>
  <c r="C582" i="7"/>
  <c r="F582" i="7" s="1"/>
  <c r="C583" i="7"/>
  <c r="F583" i="7" s="1"/>
  <c r="C584" i="7"/>
  <c r="F584" i="7" s="1"/>
  <c r="C585" i="7"/>
  <c r="F585" i="7" s="1"/>
  <c r="C586" i="7"/>
  <c r="F586" i="7" s="1"/>
  <c r="C587" i="7"/>
  <c r="F587" i="7" s="1"/>
  <c r="C588" i="7"/>
  <c r="F588" i="7" s="1"/>
  <c r="C589" i="7"/>
  <c r="F589" i="7" s="1"/>
  <c r="C590" i="7"/>
  <c r="F590" i="7" s="1"/>
  <c r="C591" i="7"/>
  <c r="F591" i="7" s="1"/>
  <c r="C592" i="7"/>
  <c r="F592" i="7" s="1"/>
  <c r="C593" i="7"/>
  <c r="F593" i="7" s="1"/>
  <c r="C594" i="7"/>
  <c r="F594" i="7" s="1"/>
  <c r="C595" i="7"/>
  <c r="F595" i="7" s="1"/>
  <c r="C596" i="7"/>
  <c r="F596" i="7" s="1"/>
  <c r="C597" i="7"/>
  <c r="F597" i="7" s="1"/>
  <c r="C598" i="7"/>
  <c r="F598" i="7" s="1"/>
  <c r="C599" i="7"/>
  <c r="F599" i="7" s="1"/>
  <c r="C600" i="7"/>
  <c r="F600" i="7" s="1"/>
  <c r="C601" i="7"/>
  <c r="F601" i="7" s="1"/>
  <c r="C602" i="7"/>
  <c r="F602" i="7" s="1"/>
  <c r="C603" i="7"/>
  <c r="F603" i="7" s="1"/>
  <c r="C604" i="7"/>
  <c r="F604" i="7" s="1"/>
  <c r="C605" i="7"/>
  <c r="F605" i="7" s="1"/>
  <c r="C606" i="7"/>
  <c r="F606" i="7" s="1"/>
  <c r="C607" i="7"/>
  <c r="F607" i="7" s="1"/>
  <c r="C608" i="7"/>
  <c r="F608" i="7" s="1"/>
  <c r="C609" i="7"/>
  <c r="F609" i="7" s="1"/>
  <c r="C610" i="7"/>
  <c r="F610" i="7" s="1"/>
  <c r="C611" i="7"/>
  <c r="F611" i="7" s="1"/>
  <c r="C612" i="7"/>
  <c r="F612" i="7" s="1"/>
  <c r="C613" i="7"/>
  <c r="F613" i="7" s="1"/>
  <c r="C614" i="7"/>
  <c r="F614" i="7" s="1"/>
  <c r="C615" i="7"/>
  <c r="F615" i="7" s="1"/>
  <c r="C616" i="7"/>
  <c r="F616" i="7" s="1"/>
  <c r="C617" i="7"/>
  <c r="F617" i="7" s="1"/>
  <c r="C618" i="7"/>
  <c r="F618" i="7" s="1"/>
  <c r="C619" i="7"/>
  <c r="F619" i="7" s="1"/>
  <c r="C620" i="7"/>
  <c r="F620" i="7" s="1"/>
  <c r="C621" i="7"/>
  <c r="F621" i="7" s="1"/>
  <c r="C622" i="7"/>
  <c r="F622" i="7" s="1"/>
  <c r="C623" i="7"/>
  <c r="F623" i="7" s="1"/>
  <c r="C624" i="7"/>
  <c r="F624" i="7" s="1"/>
  <c r="C625" i="7"/>
  <c r="F625" i="7" s="1"/>
  <c r="C626" i="7"/>
  <c r="F626" i="7" s="1"/>
  <c r="C627" i="7"/>
  <c r="F627" i="7" s="1"/>
  <c r="C628" i="7"/>
  <c r="F628" i="7" s="1"/>
  <c r="C629" i="7"/>
  <c r="F629" i="7" s="1"/>
  <c r="C630" i="7"/>
  <c r="F630" i="7" s="1"/>
  <c r="C631" i="7"/>
  <c r="F631" i="7" s="1"/>
  <c r="C632" i="7"/>
  <c r="F632" i="7" s="1"/>
  <c r="C633" i="7"/>
  <c r="F633" i="7" s="1"/>
  <c r="C634" i="7"/>
  <c r="F634" i="7" s="1"/>
  <c r="C635" i="7"/>
  <c r="F635" i="7" s="1"/>
  <c r="C636" i="7"/>
  <c r="F636" i="7" s="1"/>
  <c r="C637" i="7"/>
  <c r="F637" i="7" s="1"/>
  <c r="C638" i="7"/>
  <c r="F638" i="7" s="1"/>
  <c r="C639" i="7"/>
  <c r="F639" i="7" s="1"/>
  <c r="C640" i="7"/>
  <c r="F640" i="7" s="1"/>
  <c r="C641" i="7"/>
  <c r="F641" i="7" s="1"/>
  <c r="C642" i="7"/>
  <c r="F642" i="7" s="1"/>
  <c r="C643" i="7"/>
  <c r="F643" i="7" s="1"/>
  <c r="C644" i="7"/>
  <c r="F644" i="7" s="1"/>
  <c r="C645" i="7"/>
  <c r="F645" i="7" s="1"/>
  <c r="C646" i="7"/>
  <c r="F646" i="7" s="1"/>
  <c r="C647" i="7"/>
  <c r="F647" i="7" s="1"/>
  <c r="C648" i="7"/>
  <c r="F648" i="7" s="1"/>
  <c r="C649" i="7"/>
  <c r="F649" i="7" s="1"/>
  <c r="C650" i="7"/>
  <c r="F650" i="7" s="1"/>
  <c r="C651" i="7"/>
  <c r="F651" i="7" s="1"/>
  <c r="C652" i="7"/>
  <c r="F652" i="7" s="1"/>
  <c r="C653" i="7"/>
  <c r="F653" i="7" s="1"/>
  <c r="C654" i="7"/>
  <c r="F654" i="7" s="1"/>
  <c r="C655" i="7"/>
  <c r="F655" i="7" s="1"/>
  <c r="C656" i="7"/>
  <c r="F656" i="7" s="1"/>
  <c r="C657" i="7"/>
  <c r="F657" i="7" s="1"/>
  <c r="C658" i="7"/>
  <c r="F658" i="7" s="1"/>
  <c r="C659" i="7"/>
  <c r="F659" i="7" s="1"/>
  <c r="C660" i="7"/>
  <c r="F660" i="7" s="1"/>
  <c r="C661" i="7"/>
  <c r="F661" i="7" s="1"/>
  <c r="C662" i="7"/>
  <c r="F662" i="7" s="1"/>
  <c r="C663" i="7"/>
  <c r="F663" i="7" s="1"/>
  <c r="C664" i="7"/>
  <c r="F664" i="7" s="1"/>
  <c r="C665" i="7"/>
  <c r="F665" i="7" s="1"/>
  <c r="C666" i="7"/>
  <c r="F666" i="7" s="1"/>
  <c r="C667" i="7"/>
  <c r="F667" i="7" s="1"/>
  <c r="C668" i="7"/>
  <c r="F668" i="7" s="1"/>
  <c r="C669" i="7"/>
  <c r="F669" i="7" s="1"/>
  <c r="C670" i="7"/>
  <c r="F670" i="7" s="1"/>
  <c r="C671" i="7"/>
  <c r="F671" i="7" s="1"/>
  <c r="C672" i="7"/>
  <c r="F672" i="7" s="1"/>
  <c r="C673" i="7"/>
  <c r="F673" i="7" s="1"/>
  <c r="C674" i="7"/>
  <c r="F674" i="7" s="1"/>
  <c r="C675" i="7"/>
  <c r="F675" i="7" s="1"/>
  <c r="C676" i="7"/>
  <c r="F676" i="7" s="1"/>
  <c r="C677" i="7"/>
  <c r="F677" i="7" s="1"/>
  <c r="C678" i="7"/>
  <c r="F678" i="7" s="1"/>
  <c r="C679" i="7"/>
  <c r="F679" i="7" s="1"/>
  <c r="C680" i="7"/>
  <c r="F680" i="7" s="1"/>
  <c r="C681" i="7"/>
  <c r="F681" i="7" s="1"/>
  <c r="C682" i="7"/>
  <c r="F682" i="7" s="1"/>
  <c r="C683" i="7"/>
  <c r="F683" i="7" s="1"/>
  <c r="C684" i="7"/>
  <c r="F684" i="7" s="1"/>
  <c r="C685" i="7"/>
  <c r="F685" i="7" s="1"/>
  <c r="C686" i="7"/>
  <c r="F686" i="7" s="1"/>
  <c r="C687" i="7"/>
  <c r="F687" i="7" s="1"/>
  <c r="C688" i="7"/>
  <c r="F688" i="7" s="1"/>
  <c r="C689" i="7"/>
  <c r="F689" i="7" s="1"/>
  <c r="C690" i="7"/>
  <c r="F690" i="7" s="1"/>
  <c r="C691" i="7"/>
  <c r="F691" i="7" s="1"/>
  <c r="C692" i="7"/>
  <c r="F692" i="7" s="1"/>
  <c r="C693" i="7"/>
  <c r="F693" i="7" s="1"/>
  <c r="C694" i="7"/>
  <c r="F694" i="7" s="1"/>
  <c r="C695" i="7"/>
  <c r="F695" i="7" s="1"/>
  <c r="C696" i="7"/>
  <c r="F696" i="7" s="1"/>
  <c r="C697" i="7"/>
  <c r="F697" i="7" s="1"/>
  <c r="C698" i="7"/>
  <c r="F698" i="7" s="1"/>
  <c r="C699" i="7"/>
  <c r="F699" i="7" s="1"/>
  <c r="C700" i="7"/>
  <c r="F700" i="7" s="1"/>
  <c r="C701" i="7"/>
  <c r="F701" i="7" s="1"/>
  <c r="C702" i="7"/>
  <c r="F702" i="7" s="1"/>
  <c r="C703" i="7"/>
  <c r="F703" i="7" s="1"/>
  <c r="C704" i="7"/>
  <c r="F704" i="7" s="1"/>
  <c r="C705" i="7"/>
  <c r="F705" i="7" s="1"/>
  <c r="C706" i="7"/>
  <c r="F706" i="7" s="1"/>
  <c r="C707" i="7"/>
  <c r="F707" i="7" s="1"/>
  <c r="C708" i="7"/>
  <c r="F708" i="7" s="1"/>
  <c r="C709" i="7"/>
  <c r="F709" i="7" s="1"/>
  <c r="C710" i="7"/>
  <c r="F710" i="7" s="1"/>
  <c r="C711" i="7"/>
  <c r="F711" i="7" s="1"/>
  <c r="C712" i="7"/>
  <c r="F712" i="7" s="1"/>
  <c r="C713" i="7"/>
  <c r="F713" i="7" s="1"/>
  <c r="C714" i="7"/>
  <c r="F714" i="7" s="1"/>
  <c r="C715" i="7"/>
  <c r="F715" i="7" s="1"/>
  <c r="C716" i="7"/>
  <c r="F716" i="7" s="1"/>
  <c r="C717" i="7"/>
  <c r="F717" i="7" s="1"/>
  <c r="C718" i="7"/>
  <c r="F718" i="7" s="1"/>
  <c r="C719" i="7"/>
  <c r="F719" i="7" s="1"/>
  <c r="C720" i="7"/>
  <c r="F720" i="7" s="1"/>
  <c r="C721" i="7"/>
  <c r="F721" i="7" s="1"/>
  <c r="C722" i="7"/>
  <c r="F722" i="7" s="1"/>
  <c r="C723" i="7"/>
  <c r="F723" i="7" s="1"/>
  <c r="C724" i="7"/>
  <c r="F724" i="7" s="1"/>
  <c r="C725" i="7"/>
  <c r="F725" i="7" s="1"/>
  <c r="C726" i="7"/>
  <c r="F726" i="7" s="1"/>
  <c r="C727" i="7"/>
  <c r="F727" i="7" s="1"/>
  <c r="C728" i="7"/>
  <c r="F728" i="7" s="1"/>
  <c r="C729" i="7"/>
  <c r="F729" i="7" s="1"/>
  <c r="C730" i="7"/>
  <c r="F730" i="7" s="1"/>
  <c r="C731" i="7"/>
  <c r="F731" i="7" s="1"/>
  <c r="C732" i="7"/>
  <c r="F732" i="7" s="1"/>
  <c r="C733" i="7"/>
  <c r="F733" i="7" s="1"/>
  <c r="C734" i="7"/>
  <c r="F734" i="7" s="1"/>
  <c r="C735" i="7"/>
  <c r="F735" i="7" s="1"/>
  <c r="C736" i="7"/>
  <c r="F736" i="7" s="1"/>
  <c r="C737" i="7"/>
  <c r="F737" i="7" s="1"/>
  <c r="C738" i="7"/>
  <c r="F738" i="7" s="1"/>
  <c r="C739" i="7"/>
  <c r="F739" i="7" s="1"/>
  <c r="C740" i="7"/>
  <c r="F740" i="7" s="1"/>
  <c r="C741" i="7"/>
  <c r="F741" i="7" s="1"/>
  <c r="C742" i="7"/>
  <c r="F742" i="7" s="1"/>
  <c r="C743" i="7"/>
  <c r="F743" i="7" s="1"/>
  <c r="C744" i="7"/>
  <c r="F744" i="7" s="1"/>
  <c r="C745" i="7"/>
  <c r="F745" i="7" s="1"/>
  <c r="C746" i="7"/>
  <c r="F746" i="7" s="1"/>
  <c r="C747" i="7"/>
  <c r="F747" i="7" s="1"/>
  <c r="C748" i="7"/>
  <c r="F748" i="7" s="1"/>
  <c r="C749" i="7"/>
  <c r="F749" i="7" s="1"/>
  <c r="C750" i="7"/>
  <c r="F750" i="7" s="1"/>
  <c r="C751" i="7"/>
  <c r="F751" i="7" s="1"/>
  <c r="C752" i="7"/>
  <c r="F752" i="7" s="1"/>
  <c r="C753" i="7"/>
  <c r="F753" i="7" s="1"/>
  <c r="C754" i="7"/>
  <c r="F754" i="7" s="1"/>
  <c r="C755" i="7"/>
  <c r="F755" i="7" s="1"/>
  <c r="C756" i="7"/>
  <c r="F756" i="7" s="1"/>
  <c r="C757" i="7"/>
  <c r="F757" i="7" s="1"/>
  <c r="C758" i="7"/>
  <c r="F758" i="7" s="1"/>
  <c r="C759" i="7"/>
  <c r="F759" i="7" s="1"/>
  <c r="C760" i="7"/>
  <c r="F760" i="7" s="1"/>
  <c r="C761" i="7"/>
  <c r="F761" i="7" s="1"/>
  <c r="C762" i="7"/>
  <c r="F762" i="7" s="1"/>
  <c r="C763" i="7"/>
  <c r="F763" i="7" s="1"/>
  <c r="C764" i="7"/>
  <c r="F764" i="7" s="1"/>
  <c r="C765" i="7"/>
  <c r="F765" i="7" s="1"/>
  <c r="C766" i="7"/>
  <c r="F766" i="7" s="1"/>
  <c r="C767" i="7"/>
  <c r="F767" i="7" s="1"/>
  <c r="C768" i="7"/>
  <c r="F768" i="7" s="1"/>
  <c r="C769" i="7"/>
  <c r="F769" i="7" s="1"/>
  <c r="C770" i="7"/>
  <c r="F770" i="7" s="1"/>
  <c r="C771" i="7"/>
  <c r="F771" i="7" s="1"/>
  <c r="C772" i="7"/>
  <c r="F772" i="7" s="1"/>
  <c r="C773" i="7"/>
  <c r="F773" i="7" s="1"/>
  <c r="C774" i="7"/>
  <c r="F774" i="7" s="1"/>
  <c r="C775" i="7"/>
  <c r="F775" i="7" s="1"/>
  <c r="C776" i="7"/>
  <c r="F776" i="7" s="1"/>
  <c r="C777" i="7"/>
  <c r="F777" i="7" s="1"/>
  <c r="C778" i="7"/>
  <c r="F778" i="7" s="1"/>
  <c r="C779" i="7"/>
  <c r="F779" i="7" s="1"/>
  <c r="C780" i="7"/>
  <c r="F780" i="7" s="1"/>
  <c r="C781" i="7"/>
  <c r="F781" i="7" s="1"/>
  <c r="C782" i="7"/>
  <c r="F782" i="7" s="1"/>
  <c r="C783" i="7"/>
  <c r="F783" i="7" s="1"/>
  <c r="C784" i="7"/>
  <c r="F784" i="7" s="1"/>
  <c r="C785" i="7"/>
  <c r="F785" i="7" s="1"/>
  <c r="C786" i="7"/>
  <c r="F786" i="7" s="1"/>
  <c r="C787" i="7"/>
  <c r="F787" i="7" s="1"/>
  <c r="C788" i="7"/>
  <c r="F788" i="7" s="1"/>
  <c r="C789" i="7"/>
  <c r="F789" i="7" s="1"/>
  <c r="C790" i="7"/>
  <c r="F790" i="7" s="1"/>
  <c r="C791" i="7"/>
  <c r="F791" i="7" s="1"/>
  <c r="C792" i="7"/>
  <c r="F792" i="7" s="1"/>
  <c r="C793" i="7"/>
  <c r="F793" i="7" s="1"/>
  <c r="C794" i="7"/>
  <c r="F794" i="7" s="1"/>
  <c r="C795" i="7"/>
  <c r="F795" i="7" s="1"/>
  <c r="C796" i="7"/>
  <c r="F796" i="7" s="1"/>
  <c r="C797" i="7"/>
  <c r="F797" i="7" s="1"/>
  <c r="C798" i="7"/>
  <c r="F798" i="7" s="1"/>
  <c r="C799" i="7"/>
  <c r="F799" i="7" s="1"/>
  <c r="C800" i="7"/>
  <c r="F800" i="7" s="1"/>
  <c r="C801" i="7"/>
  <c r="F801" i="7" s="1"/>
  <c r="C802" i="7"/>
  <c r="F802" i="7" s="1"/>
  <c r="C803" i="7"/>
  <c r="F803" i="7" s="1"/>
  <c r="C804" i="7"/>
  <c r="F804" i="7" s="1"/>
  <c r="C805" i="7"/>
  <c r="F805" i="7" s="1"/>
  <c r="C806" i="7"/>
  <c r="F806" i="7" s="1"/>
  <c r="C807" i="7"/>
  <c r="F807" i="7" s="1"/>
  <c r="C808" i="7"/>
  <c r="F808" i="7" s="1"/>
  <c r="C809" i="7"/>
  <c r="F809" i="7" s="1"/>
  <c r="C810" i="7"/>
  <c r="F810" i="7" s="1"/>
  <c r="C811" i="7"/>
  <c r="F811" i="7" s="1"/>
  <c r="C812" i="7"/>
  <c r="F812" i="7" s="1"/>
  <c r="C813" i="7"/>
  <c r="F813" i="7" s="1"/>
  <c r="C814" i="7"/>
  <c r="F814" i="7" s="1"/>
  <c r="C815" i="7"/>
  <c r="F815" i="7" s="1"/>
  <c r="C816" i="7"/>
  <c r="F816" i="7" s="1"/>
  <c r="C817" i="7"/>
  <c r="F817" i="7" s="1"/>
  <c r="C818" i="7"/>
  <c r="F818" i="7" s="1"/>
  <c r="C819" i="7"/>
  <c r="F819" i="7" s="1"/>
  <c r="C820" i="7"/>
  <c r="F820" i="7" s="1"/>
  <c r="C821" i="7"/>
  <c r="F821" i="7" s="1"/>
  <c r="C822" i="7"/>
  <c r="F822" i="7" s="1"/>
  <c r="C823" i="7"/>
  <c r="F823" i="7" s="1"/>
  <c r="C824" i="7"/>
  <c r="F824" i="7" s="1"/>
  <c r="C825" i="7"/>
  <c r="F825" i="7" s="1"/>
  <c r="C826" i="7"/>
  <c r="F826" i="7" s="1"/>
  <c r="C827" i="7"/>
  <c r="F827" i="7" s="1"/>
  <c r="C828" i="7"/>
  <c r="F828" i="7" s="1"/>
  <c r="C829" i="7"/>
  <c r="F829" i="7" s="1"/>
  <c r="C830" i="7"/>
  <c r="F830" i="7" s="1"/>
  <c r="C831" i="7"/>
  <c r="F831" i="7" s="1"/>
  <c r="D1467" i="11" l="1"/>
  <c r="D1472" i="11"/>
  <c r="A831" i="7"/>
  <c r="A830" i="7"/>
  <c r="A829" i="7"/>
  <c r="A828" i="7"/>
  <c r="A827" i="7"/>
  <c r="A826" i="7"/>
  <c r="A825" i="7"/>
  <c r="A824" i="7"/>
  <c r="A823" i="7"/>
  <c r="A822" i="7"/>
  <c r="A821" i="7"/>
  <c r="A820" i="7"/>
  <c r="A819" i="7"/>
  <c r="A818" i="7"/>
  <c r="A817" i="7"/>
  <c r="A816" i="7"/>
  <c r="A815" i="7"/>
  <c r="A814" i="7"/>
  <c r="A813" i="7"/>
  <c r="A812" i="7"/>
  <c r="A811" i="7"/>
  <c r="A810" i="7"/>
  <c r="A809" i="7"/>
  <c r="A808" i="7"/>
  <c r="A807" i="7"/>
  <c r="A806" i="7"/>
  <c r="A805" i="7"/>
  <c r="A804" i="7"/>
  <c r="A803" i="7"/>
  <c r="A802" i="7"/>
  <c r="A801" i="7"/>
  <c r="A800" i="7"/>
  <c r="A799" i="7"/>
  <c r="A798" i="7"/>
  <c r="A797" i="7"/>
  <c r="A796" i="7"/>
  <c r="A795" i="7"/>
  <c r="A794" i="7"/>
  <c r="A793" i="7"/>
  <c r="A792" i="7"/>
  <c r="A791" i="7"/>
  <c r="A790" i="7"/>
  <c r="A789" i="7"/>
  <c r="A788" i="7"/>
  <c r="A787" i="7"/>
  <c r="A786" i="7"/>
  <c r="A785" i="7"/>
  <c r="A784" i="7"/>
  <c r="A783" i="7"/>
  <c r="A782" i="7"/>
  <c r="A781" i="7"/>
  <c r="A780" i="7"/>
  <c r="A779" i="7"/>
  <c r="A778" i="7"/>
  <c r="A777" i="7"/>
  <c r="A776" i="7"/>
  <c r="A775" i="7"/>
  <c r="A774" i="7"/>
  <c r="A773" i="7"/>
  <c r="A772" i="7"/>
  <c r="A771" i="7"/>
  <c r="A770" i="7"/>
  <c r="A769" i="7"/>
  <c r="A768" i="7"/>
  <c r="A767" i="7"/>
  <c r="A766" i="7"/>
  <c r="A765" i="7"/>
  <c r="A764" i="7"/>
  <c r="A763" i="7"/>
  <c r="A762" i="7"/>
  <c r="A761" i="7"/>
  <c r="A760" i="7"/>
  <c r="A759" i="7"/>
  <c r="A758" i="7"/>
  <c r="A757" i="7"/>
  <c r="A756" i="7"/>
  <c r="A755" i="7"/>
  <c r="A754" i="7"/>
  <c r="A753" i="7"/>
  <c r="A752" i="7"/>
  <c r="A751" i="7"/>
  <c r="A750" i="7"/>
  <c r="A749" i="7"/>
  <c r="A748" i="7"/>
  <c r="A747" i="7"/>
  <c r="A746" i="7"/>
  <c r="A745" i="7"/>
  <c r="A744" i="7"/>
  <c r="A743" i="7"/>
  <c r="A742" i="7"/>
  <c r="A741" i="7"/>
  <c r="A740" i="7"/>
  <c r="A739" i="7"/>
  <c r="A738" i="7"/>
  <c r="A737" i="7"/>
  <c r="A736" i="7"/>
  <c r="A735" i="7"/>
  <c r="A734" i="7"/>
  <c r="A733" i="7"/>
  <c r="A732" i="7"/>
  <c r="A731" i="7"/>
  <c r="A730" i="7"/>
  <c r="A729" i="7"/>
  <c r="A728" i="7"/>
  <c r="A727" i="7"/>
  <c r="A726" i="7"/>
  <c r="A725" i="7"/>
  <c r="A724" i="7"/>
  <c r="A723" i="7"/>
  <c r="A722" i="7"/>
  <c r="A721" i="7"/>
  <c r="A720" i="7"/>
  <c r="A719" i="7"/>
  <c r="A718" i="7"/>
  <c r="A717" i="7"/>
  <c r="A716" i="7"/>
  <c r="A715" i="7"/>
  <c r="A714" i="7"/>
  <c r="A713" i="7"/>
  <c r="A712" i="7"/>
  <c r="A711" i="7"/>
  <c r="A710" i="7"/>
  <c r="A709" i="7"/>
  <c r="A708" i="7"/>
  <c r="A707" i="7"/>
  <c r="A706" i="7"/>
  <c r="A705" i="7"/>
  <c r="A704" i="7"/>
  <c r="A703" i="7"/>
  <c r="A702" i="7"/>
  <c r="A701" i="7"/>
  <c r="A700" i="7"/>
  <c r="A699" i="7"/>
  <c r="A698" i="7"/>
  <c r="A697" i="7"/>
  <c r="A696" i="7"/>
  <c r="A695" i="7"/>
  <c r="A694" i="7"/>
  <c r="A693" i="7"/>
  <c r="A692" i="7"/>
  <c r="A691" i="7"/>
  <c r="A690" i="7"/>
  <c r="A689" i="7"/>
  <c r="A688" i="7"/>
  <c r="A687" i="7"/>
  <c r="A686" i="7"/>
  <c r="A685" i="7"/>
  <c r="A684" i="7"/>
  <c r="A683" i="7"/>
  <c r="A682" i="7"/>
  <c r="A681" i="7"/>
  <c r="A680" i="7"/>
  <c r="A679" i="7"/>
  <c r="A678" i="7"/>
  <c r="A677" i="7"/>
  <c r="A676" i="7"/>
  <c r="A675" i="7"/>
  <c r="A674" i="7"/>
  <c r="A673" i="7"/>
  <c r="A672" i="7"/>
  <c r="A671" i="7"/>
  <c r="A670" i="7"/>
  <c r="A669" i="7"/>
  <c r="A668" i="7"/>
  <c r="A667" i="7"/>
  <c r="A666" i="7"/>
  <c r="A665" i="7"/>
  <c r="A664" i="7"/>
  <c r="A663" i="7"/>
  <c r="A662" i="7"/>
  <c r="A661" i="7"/>
  <c r="A660" i="7"/>
  <c r="A659" i="7"/>
  <c r="A658" i="7"/>
  <c r="A657" i="7"/>
  <c r="A656" i="7"/>
  <c r="A655" i="7"/>
  <c r="A654" i="7"/>
  <c r="A653" i="7"/>
  <c r="A652" i="7"/>
  <c r="A651" i="7"/>
  <c r="A650" i="7"/>
  <c r="A649" i="7"/>
  <c r="A648" i="7"/>
  <c r="A647" i="7"/>
  <c r="A646" i="7"/>
  <c r="A645" i="7"/>
  <c r="A644" i="7"/>
  <c r="A643" i="7"/>
  <c r="A642" i="7"/>
  <c r="A641" i="7"/>
  <c r="A640" i="7"/>
  <c r="A639" i="7"/>
  <c r="A638" i="7"/>
  <c r="A637" i="7"/>
  <c r="A636" i="7"/>
  <c r="A635" i="7"/>
  <c r="A634" i="7"/>
  <c r="A633" i="7"/>
  <c r="A632" i="7"/>
  <c r="A631" i="7"/>
  <c r="A630" i="7"/>
  <c r="A629" i="7"/>
  <c r="A628" i="7"/>
  <c r="A627" i="7"/>
  <c r="A626" i="7"/>
  <c r="A625" i="7"/>
  <c r="A624" i="7"/>
  <c r="A623" i="7"/>
  <c r="A622" i="7"/>
  <c r="A621" i="7"/>
  <c r="A620" i="7"/>
  <c r="A619" i="7"/>
  <c r="A618" i="7"/>
  <c r="A617" i="7"/>
  <c r="A616" i="7"/>
  <c r="A615" i="7"/>
  <c r="A614" i="7"/>
  <c r="A613" i="7"/>
  <c r="A612" i="7"/>
  <c r="A611" i="7"/>
  <c r="A610" i="7"/>
  <c r="A609" i="7"/>
  <c r="A608" i="7"/>
  <c r="A607" i="7"/>
  <c r="A606" i="7"/>
  <c r="A605" i="7"/>
  <c r="A604" i="7"/>
  <c r="A603" i="7"/>
  <c r="A602" i="7"/>
  <c r="A601" i="7"/>
  <c r="A600" i="7"/>
  <c r="A599" i="7"/>
  <c r="A598" i="7"/>
  <c r="A597" i="7"/>
  <c r="A596" i="7"/>
  <c r="A595" i="7"/>
  <c r="A594" i="7"/>
  <c r="A593" i="7"/>
  <c r="A592" i="7"/>
  <c r="A591" i="7"/>
  <c r="A590" i="7"/>
  <c r="A589" i="7"/>
  <c r="A588" i="7"/>
  <c r="A587" i="7"/>
  <c r="A586" i="7"/>
  <c r="A585" i="7"/>
  <c r="A584" i="7"/>
  <c r="A583" i="7"/>
  <c r="A582" i="7"/>
  <c r="A581" i="7"/>
  <c r="A580" i="7"/>
  <c r="A579" i="7"/>
  <c r="A578" i="7"/>
  <c r="A577" i="7"/>
  <c r="A576" i="7"/>
  <c r="A575" i="7"/>
  <c r="A574" i="7"/>
  <c r="A573" i="7"/>
  <c r="A572" i="7"/>
  <c r="A571" i="7"/>
  <c r="A570" i="7"/>
  <c r="A569" i="7"/>
  <c r="A568" i="7"/>
  <c r="A567" i="7"/>
  <c r="A566" i="7"/>
  <c r="A565" i="7"/>
  <c r="A564" i="7"/>
  <c r="A563" i="7"/>
  <c r="A562" i="7"/>
  <c r="A561" i="7"/>
  <c r="A560" i="7"/>
  <c r="A559" i="7"/>
  <c r="A558" i="7"/>
  <c r="A557" i="7"/>
  <c r="A556" i="7"/>
  <c r="A555" i="7"/>
  <c r="A554" i="7"/>
  <c r="A553" i="7"/>
  <c r="A552" i="7"/>
  <c r="A551" i="7"/>
  <c r="A550" i="7"/>
  <c r="A549" i="7"/>
  <c r="A548" i="7"/>
  <c r="A547" i="7"/>
  <c r="A546" i="7"/>
  <c r="A545" i="7"/>
  <c r="A544" i="7"/>
  <c r="A543" i="7"/>
  <c r="A542" i="7"/>
  <c r="A541" i="7"/>
  <c r="A540" i="7"/>
  <c r="A539" i="7"/>
  <c r="A538" i="7"/>
  <c r="A537" i="7"/>
  <c r="A536" i="7"/>
  <c r="A535" i="7"/>
  <c r="A534" i="7"/>
  <c r="A533" i="7"/>
  <c r="A532" i="7"/>
  <c r="A531" i="7"/>
  <c r="A530" i="7"/>
  <c r="A529" i="7"/>
  <c r="A528" i="7"/>
  <c r="A527" i="7"/>
  <c r="A526" i="7"/>
  <c r="A525" i="7"/>
  <c r="A524" i="7"/>
  <c r="A523" i="7"/>
  <c r="A522" i="7"/>
  <c r="A521" i="7"/>
  <c r="A520" i="7"/>
  <c r="A519" i="7"/>
  <c r="A518" i="7"/>
  <c r="A517" i="7"/>
  <c r="A516" i="7"/>
  <c r="A515" i="7"/>
  <c r="A514" i="7"/>
  <c r="A513" i="7"/>
  <c r="A512" i="7"/>
  <c r="A511" i="7"/>
  <c r="A510" i="7"/>
  <c r="A509" i="7"/>
  <c r="A508" i="7"/>
  <c r="A507" i="7"/>
  <c r="A506" i="7"/>
  <c r="A505" i="7"/>
  <c r="A504" i="7"/>
  <c r="A503" i="7"/>
  <c r="A502" i="7"/>
  <c r="A501" i="7"/>
  <c r="A500" i="7"/>
  <c r="A499" i="7"/>
  <c r="A498" i="7"/>
  <c r="A497" i="7"/>
  <c r="A496" i="7"/>
  <c r="A495" i="7"/>
  <c r="A494" i="7"/>
  <c r="A493" i="7"/>
  <c r="A492" i="7"/>
  <c r="A491" i="7"/>
  <c r="A490" i="7"/>
  <c r="A489" i="7"/>
  <c r="A488" i="7"/>
  <c r="A487" i="7"/>
  <c r="A486" i="7"/>
  <c r="A485" i="7"/>
  <c r="A484" i="7"/>
  <c r="A483" i="7"/>
  <c r="A482" i="7"/>
  <c r="A481" i="7"/>
  <c r="A480" i="7"/>
  <c r="A479" i="7"/>
  <c r="A478" i="7"/>
  <c r="A477" i="7"/>
  <c r="A476" i="7"/>
  <c r="A475" i="7"/>
  <c r="A474" i="7"/>
  <c r="A473" i="7"/>
  <c r="A472" i="7"/>
  <c r="A471" i="7"/>
  <c r="A470" i="7"/>
  <c r="A469" i="7"/>
  <c r="A468" i="7"/>
  <c r="A467" i="7"/>
  <c r="A466" i="7"/>
  <c r="A465" i="7"/>
  <c r="A464" i="7"/>
  <c r="A463" i="7"/>
  <c r="A462" i="7"/>
  <c r="A461" i="7"/>
  <c r="A460" i="7"/>
  <c r="A459" i="7"/>
  <c r="A458" i="7"/>
  <c r="A457" i="7"/>
  <c r="A456" i="7"/>
  <c r="A455" i="7"/>
  <c r="A454" i="7"/>
  <c r="A453" i="7"/>
  <c r="A452" i="7"/>
  <c r="A451" i="7"/>
  <c r="A450" i="7"/>
  <c r="A449" i="7"/>
  <c r="A448" i="7"/>
  <c r="A447" i="7"/>
  <c r="A446" i="7"/>
  <c r="A445" i="7"/>
  <c r="A444" i="7"/>
  <c r="A443" i="7"/>
  <c r="A442" i="7"/>
  <c r="A441" i="7"/>
  <c r="A440" i="7"/>
  <c r="A439" i="7"/>
  <c r="A438" i="7"/>
  <c r="A437" i="7"/>
  <c r="A436" i="7"/>
  <c r="A435" i="7"/>
  <c r="A434" i="7"/>
  <c r="A433" i="7"/>
  <c r="A432" i="7"/>
  <c r="A431" i="7"/>
  <c r="A430" i="7"/>
  <c r="A429" i="7"/>
  <c r="A428" i="7"/>
  <c r="A427" i="7"/>
  <c r="A426" i="7"/>
  <c r="A425" i="7"/>
  <c r="A424" i="7"/>
  <c r="A423" i="7"/>
  <c r="A422" i="7"/>
  <c r="A421" i="7"/>
  <c r="A420" i="7"/>
  <c r="A419" i="7"/>
  <c r="A418" i="7"/>
  <c r="A417" i="7"/>
  <c r="A416" i="7"/>
  <c r="A415" i="7"/>
  <c r="A414" i="7"/>
  <c r="A413" i="7"/>
  <c r="A412" i="7"/>
  <c r="A411" i="7"/>
  <c r="A410" i="7"/>
  <c r="A409" i="7"/>
  <c r="A408" i="7"/>
  <c r="A407" i="7"/>
  <c r="A406" i="7"/>
  <c r="A405" i="7"/>
  <c r="A404" i="7"/>
  <c r="A403" i="7"/>
  <c r="A402" i="7"/>
  <c r="A401" i="7"/>
  <c r="A400" i="7"/>
  <c r="A399" i="7"/>
  <c r="A398" i="7"/>
  <c r="A397" i="7"/>
  <c r="A396" i="7"/>
  <c r="A395" i="7"/>
  <c r="A394" i="7"/>
  <c r="A393" i="7"/>
  <c r="A392" i="7"/>
  <c r="A391" i="7"/>
  <c r="A390" i="7"/>
  <c r="A389" i="7"/>
  <c r="A388" i="7"/>
  <c r="A387" i="7"/>
  <c r="A386" i="7"/>
  <c r="A385" i="7"/>
  <c r="A384" i="7"/>
  <c r="A383" i="7"/>
  <c r="A382" i="7"/>
  <c r="A381" i="7"/>
  <c r="A380" i="7"/>
  <c r="A379" i="7"/>
  <c r="A378" i="7"/>
  <c r="A377" i="7"/>
  <c r="A376" i="7"/>
  <c r="A375" i="7"/>
  <c r="A374" i="7"/>
  <c r="A373" i="7"/>
  <c r="A372" i="7"/>
  <c r="A371" i="7"/>
  <c r="A370" i="7"/>
  <c r="A369" i="7"/>
  <c r="A368" i="7"/>
  <c r="A367" i="7"/>
  <c r="A366" i="7"/>
  <c r="A365" i="7"/>
  <c r="A364" i="7"/>
  <c r="A363" i="7"/>
  <c r="A362" i="7"/>
  <c r="A361" i="7"/>
  <c r="A360" i="7"/>
  <c r="A359" i="7"/>
  <c r="A358" i="7"/>
  <c r="A357" i="7"/>
  <c r="A356" i="7"/>
  <c r="A355" i="7"/>
  <c r="A354" i="7"/>
  <c r="A353" i="7"/>
  <c r="A352" i="7"/>
  <c r="A351" i="7"/>
  <c r="A350" i="7"/>
  <c r="A349" i="7"/>
  <c r="A348" i="7"/>
  <c r="A347" i="7"/>
  <c r="A346" i="7"/>
  <c r="A345" i="7"/>
  <c r="A344" i="7"/>
  <c r="A343" i="7"/>
  <c r="A342" i="7"/>
  <c r="A341" i="7"/>
  <c r="A340" i="7"/>
  <c r="A339" i="7"/>
  <c r="A338" i="7"/>
  <c r="A337" i="7"/>
  <c r="A336" i="7"/>
  <c r="A335" i="7"/>
  <c r="A334" i="7"/>
  <c r="A333" i="7"/>
  <c r="A332" i="7"/>
  <c r="A331" i="7"/>
  <c r="A330" i="7"/>
  <c r="A329" i="7"/>
  <c r="A328" i="7"/>
  <c r="A327" i="7"/>
  <c r="A326" i="7"/>
  <c r="A325" i="7"/>
  <c r="A324" i="7"/>
  <c r="A323" i="7"/>
  <c r="A322" i="7"/>
  <c r="A321" i="7"/>
  <c r="A320" i="7"/>
  <c r="A319" i="7"/>
  <c r="A318" i="7"/>
  <c r="A317" i="7"/>
  <c r="A316" i="7"/>
  <c r="A315" i="7"/>
  <c r="A314" i="7"/>
  <c r="A313" i="7"/>
  <c r="A312" i="7"/>
  <c r="A311" i="7"/>
  <c r="A310" i="7"/>
  <c r="A309" i="7"/>
  <c r="A308" i="7"/>
  <c r="A307" i="7"/>
  <c r="A306" i="7"/>
  <c r="A305" i="7"/>
  <c r="A304" i="7"/>
  <c r="A303" i="7"/>
  <c r="A302" i="7"/>
  <c r="A301" i="7"/>
  <c r="A300" i="7"/>
  <c r="A299" i="7"/>
  <c r="A298" i="7"/>
  <c r="A297" i="7"/>
  <c r="A296" i="7"/>
  <c r="A295" i="7"/>
  <c r="A294" i="7"/>
  <c r="A293" i="7"/>
  <c r="A292" i="7"/>
  <c r="A291" i="7"/>
  <c r="A290" i="7"/>
  <c r="A289" i="7"/>
  <c r="A288" i="7"/>
  <c r="A287" i="7"/>
  <c r="A286" i="7"/>
  <c r="A285" i="7"/>
  <c r="A284" i="7"/>
  <c r="A283" i="7"/>
  <c r="A282" i="7"/>
  <c r="A281" i="7"/>
  <c r="A280" i="7"/>
  <c r="A279" i="7"/>
  <c r="A278" i="7"/>
  <c r="A277" i="7"/>
  <c r="A276" i="7"/>
  <c r="A275" i="7"/>
  <c r="A274" i="7"/>
  <c r="A273" i="7"/>
  <c r="A272" i="7"/>
  <c r="A271" i="7"/>
  <c r="A270" i="7"/>
  <c r="A269" i="7"/>
  <c r="A268" i="7"/>
  <c r="A267" i="7"/>
  <c r="A266" i="7"/>
  <c r="A265" i="7"/>
  <c r="A264" i="7"/>
  <c r="A263" i="7"/>
  <c r="A262" i="7"/>
  <c r="A261" i="7"/>
  <c r="A260" i="7"/>
  <c r="A259" i="7"/>
  <c r="A258" i="7"/>
  <c r="A257" i="7"/>
  <c r="A256" i="7"/>
  <c r="A255" i="7"/>
  <c r="A254" i="7"/>
  <c r="A253" i="7"/>
  <c r="A252" i="7"/>
  <c r="A251" i="7"/>
  <c r="A250" i="7"/>
  <c r="A249" i="7"/>
  <c r="A248" i="7"/>
  <c r="A247" i="7"/>
  <c r="A246" i="7"/>
  <c r="A245" i="7"/>
  <c r="A244" i="7"/>
  <c r="A243" i="7"/>
  <c r="A242" i="7"/>
  <c r="A241" i="7"/>
  <c r="A240" i="7"/>
  <c r="A239" i="7"/>
  <c r="A238" i="7"/>
  <c r="A237" i="7"/>
  <c r="A236" i="7"/>
  <c r="A235" i="7"/>
  <c r="A234" i="7"/>
  <c r="A233" i="7"/>
  <c r="A232" i="7"/>
  <c r="A231" i="7"/>
  <c r="A230" i="7"/>
  <c r="A229" i="7"/>
  <c r="A228" i="7"/>
  <c r="A227" i="7"/>
  <c r="A226" i="7"/>
  <c r="A225" i="7"/>
  <c r="A224" i="7"/>
  <c r="A223" i="7"/>
  <c r="A222" i="7"/>
  <c r="A221" i="7"/>
  <c r="A220" i="7"/>
  <c r="A219" i="7"/>
  <c r="A218" i="7"/>
  <c r="A217" i="7"/>
  <c r="A216" i="7"/>
  <c r="A215" i="7"/>
  <c r="A214" i="7"/>
  <c r="A213" i="7"/>
  <c r="A212" i="7"/>
  <c r="A211" i="7"/>
  <c r="A210" i="7"/>
  <c r="A209" i="7"/>
  <c r="A208" i="7"/>
  <c r="A207" i="7"/>
  <c r="A206" i="7"/>
  <c r="A205" i="7"/>
  <c r="A204" i="7"/>
  <c r="A203" i="7"/>
  <c r="A202" i="7"/>
  <c r="A201" i="7"/>
  <c r="A200" i="7"/>
  <c r="A199" i="7"/>
  <c r="A198" i="7"/>
  <c r="A197" i="7"/>
  <c r="A196" i="7"/>
  <c r="A195" i="7"/>
  <c r="A194" i="7"/>
  <c r="A193" i="7"/>
  <c r="A192" i="7"/>
  <c r="A191" i="7"/>
  <c r="A190" i="7"/>
  <c r="A189" i="7"/>
  <c r="A188" i="7"/>
  <c r="A187" i="7"/>
  <c r="A186" i="7"/>
  <c r="A185" i="7"/>
  <c r="A184" i="7"/>
  <c r="A183" i="7"/>
  <c r="A182" i="7"/>
  <c r="A181" i="7"/>
  <c r="A180" i="7"/>
  <c r="A179" i="7"/>
  <c r="A178" i="7"/>
  <c r="A177" i="7"/>
  <c r="A176" i="7"/>
  <c r="A175" i="7"/>
  <c r="A174" i="7"/>
  <c r="A173" i="7"/>
  <c r="A172" i="7"/>
  <c r="A171" i="7"/>
  <c r="A170" i="7"/>
  <c r="A169" i="7"/>
  <c r="A168" i="7"/>
  <c r="A167" i="7"/>
  <c r="A166" i="7"/>
  <c r="A165" i="7"/>
  <c r="A164" i="7"/>
  <c r="A163" i="7"/>
  <c r="A162" i="7"/>
  <c r="A161" i="7"/>
  <c r="A160" i="7"/>
  <c r="A159" i="7"/>
  <c r="A158" i="7"/>
  <c r="A157" i="7"/>
  <c r="A156" i="7"/>
  <c r="A155" i="7"/>
  <c r="A154" i="7"/>
  <c r="A153" i="7"/>
  <c r="A152" i="7"/>
  <c r="A151" i="7"/>
  <c r="A150" i="7"/>
  <c r="A149" i="7"/>
  <c r="A148" i="7"/>
  <c r="A147" i="7"/>
  <c r="A146" i="7"/>
  <c r="A145" i="7"/>
  <c r="A144" i="7"/>
  <c r="A143" i="7"/>
  <c r="A142" i="7"/>
  <c r="A141" i="7"/>
  <c r="A140" i="7"/>
  <c r="A139" i="7"/>
  <c r="A138" i="7"/>
  <c r="A137" i="7"/>
  <c r="A136" i="7"/>
  <c r="A135" i="7"/>
  <c r="A134" i="7"/>
  <c r="A133" i="7"/>
  <c r="A132" i="7"/>
  <c r="A131" i="7"/>
  <c r="A130" i="7"/>
  <c r="A129" i="7"/>
  <c r="A128" i="7"/>
  <c r="A127" i="7"/>
  <c r="A126" i="7"/>
  <c r="A125" i="7"/>
  <c r="A124" i="7"/>
  <c r="A123" i="7"/>
  <c r="A122" i="7"/>
  <c r="A120" i="7"/>
  <c r="A119" i="7"/>
  <c r="A118" i="7"/>
  <c r="A117" i="7"/>
  <c r="A116" i="7"/>
  <c r="A115" i="7"/>
  <c r="A114" i="7"/>
  <c r="A113" i="7"/>
  <c r="A112" i="7"/>
  <c r="A111" i="7"/>
  <c r="A110" i="7"/>
  <c r="A109" i="7"/>
  <c r="A108" i="7"/>
  <c r="A107" i="7"/>
  <c r="A106" i="7"/>
  <c r="A105" i="7"/>
  <c r="A104" i="7"/>
  <c r="A103" i="7"/>
  <c r="A102" i="7"/>
  <c r="A101" i="7"/>
  <c r="A100" i="7"/>
  <c r="A99" i="7"/>
  <c r="A98" i="7"/>
  <c r="A97" i="7"/>
  <c r="A96" i="7"/>
  <c r="A95" i="7"/>
  <c r="A94" i="7"/>
  <c r="A93" i="7"/>
  <c r="A92" i="7"/>
  <c r="A91" i="7"/>
  <c r="A90" i="7"/>
  <c r="A89" i="7"/>
  <c r="A88" i="7"/>
  <c r="A87" i="7"/>
  <c r="A86" i="7"/>
  <c r="A85" i="7"/>
  <c r="A84" i="7"/>
  <c r="A83" i="7"/>
  <c r="A82" i="7"/>
  <c r="A81" i="7"/>
  <c r="A80" i="7"/>
  <c r="A79" i="7"/>
  <c r="A78" i="7"/>
  <c r="A77" i="7"/>
  <c r="A76" i="7"/>
  <c r="A75" i="7"/>
  <c r="A74" i="7"/>
  <c r="A73" i="7"/>
  <c r="A72" i="7"/>
  <c r="A71" i="7"/>
  <c r="A70" i="7"/>
  <c r="A69" i="7"/>
  <c r="A68" i="7"/>
  <c r="A67" i="7"/>
  <c r="A66" i="7"/>
  <c r="A65" i="7"/>
  <c r="A64" i="7"/>
  <c r="A63" i="7"/>
  <c r="A62" i="7"/>
  <c r="A61" i="7"/>
  <c r="A60" i="7"/>
  <c r="A59" i="7"/>
  <c r="A58" i="7"/>
  <c r="A57" i="7"/>
  <c r="A56" i="7"/>
  <c r="A55" i="7"/>
  <c r="A54" i="7"/>
  <c r="A53" i="7"/>
  <c r="A52" i="7"/>
  <c r="A51" i="7"/>
  <c r="A50" i="7"/>
  <c r="A49" i="7"/>
  <c r="A48" i="7"/>
  <c r="A47" i="7"/>
  <c r="A46" i="7"/>
  <c r="A45" i="7"/>
  <c r="A44" i="7"/>
  <c r="A43" i="7"/>
  <c r="A42" i="7"/>
  <c r="A41" i="7"/>
  <c r="A40" i="7"/>
  <c r="A39" i="7"/>
  <c r="A38" i="7"/>
  <c r="A37" i="7"/>
  <c r="A36" i="7"/>
  <c r="A35" i="7"/>
  <c r="A34" i="7"/>
  <c r="A33" i="7"/>
  <c r="A32" i="7"/>
  <c r="A31" i="7"/>
  <c r="A30" i="7"/>
  <c r="A29" i="7"/>
  <c r="A28" i="7"/>
  <c r="A27" i="7"/>
  <c r="A26" i="7"/>
  <c r="A25" i="7"/>
  <c r="A24" i="7"/>
  <c r="A23" i="7"/>
  <c r="A22" i="7"/>
  <c r="A21" i="7"/>
  <c r="A20" i="7"/>
  <c r="A19" i="7"/>
  <c r="A18" i="7"/>
  <c r="A17" i="7"/>
  <c r="A16" i="7"/>
  <c r="A15" i="7"/>
  <c r="A14" i="7"/>
  <c r="A13" i="7"/>
  <c r="A12" i="7"/>
  <c r="A11" i="7"/>
  <c r="A10" i="7"/>
  <c r="A9" i="7"/>
  <c r="A8" i="7"/>
  <c r="A7" i="7"/>
  <c r="A6" i="7"/>
  <c r="A5" i="7"/>
  <c r="A4" i="7"/>
  <c r="A3" i="7"/>
  <c r="A2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Niki Kalinyak</author>
  </authors>
  <commentList>
    <comment ref="C4" authorId="0" shapeId="0" xr:uid="{EB9AD8C5-F482-4648-92DD-91938BFB1C80}">
      <text>
        <r>
          <rPr>
            <sz val="9"/>
            <color indexed="81"/>
            <rFont val="Tahoma"/>
            <family val="2"/>
          </rPr>
          <t xml:space="preserve">M1:  Master Cases of HBC items, cell phone accessories, deli gloves, batteries, etc.
M2: Energy shots, C-Store items (Cookies/Cakes/Ceral Cups), Master cases of protien bars
M3:  Master Cases of Candy &amp; Meat snacks
</t>
        </r>
      </text>
    </comment>
  </commentList>
</comments>
</file>

<file path=xl/sharedStrings.xml><?xml version="1.0" encoding="utf-8"?>
<sst xmlns="http://schemas.openxmlformats.org/spreadsheetml/2006/main" count="5569" uniqueCount="4081">
  <si>
    <t>DESCRIPTION 1</t>
  </si>
  <si>
    <t>DESCRIPTION 2</t>
  </si>
  <si>
    <t>DESCRIPTION 3</t>
  </si>
  <si>
    <t>KEYWORD</t>
  </si>
  <si>
    <t>STATUS</t>
  </si>
  <si>
    <t>REORDER STYLE</t>
  </si>
  <si>
    <t>CYCLE COUNT CLASS</t>
  </si>
  <si>
    <t>BOX TYPE</t>
  </si>
  <si>
    <t>PACK TYPE</t>
  </si>
  <si>
    <t>MANUFACTURING STOCK#</t>
  </si>
  <si>
    <t>AFFECT INVENTORY</t>
  </si>
  <si>
    <t>LOT CONTROL</t>
  </si>
  <si>
    <t>MSDS REQUIRED</t>
  </si>
  <si>
    <t>FORECAST</t>
  </si>
  <si>
    <t>OVERRIDE LINE PT</t>
  </si>
  <si>
    <t>TAXABLE</t>
  </si>
  <si>
    <t>STOCKING</t>
  </si>
  <si>
    <t>SELLING</t>
  </si>
  <si>
    <t>PURCHASE</t>
  </si>
  <si>
    <t>OTHER</t>
  </si>
  <si>
    <t>UNITS OF MEASURE:</t>
  </si>
  <si>
    <t>U/M</t>
  </si>
  <si>
    <t>PIECES</t>
  </si>
  <si>
    <t>DIMENSIONS</t>
  </si>
  <si>
    <t>LENGTH "</t>
  </si>
  <si>
    <t>WIDTH "</t>
  </si>
  <si>
    <t>HEIGHT "</t>
  </si>
  <si>
    <t xml:space="preserve">CUBIC MEASURE </t>
  </si>
  <si>
    <t>WEIGHT</t>
  </si>
  <si>
    <t>MFG WEIGHT</t>
  </si>
  <si>
    <t>MFG DRAINED</t>
  </si>
  <si>
    <t>ITEM #</t>
  </si>
  <si>
    <t>STOCK ITEM (Y/N)</t>
  </si>
  <si>
    <t>PACKAGING:</t>
  </si>
  <si>
    <t>INNER PK QTY:</t>
  </si>
  <si>
    <t>PICKING TOLERANCE QTY</t>
  </si>
  <si>
    <t>SUGGESTED PRICE:</t>
  </si>
  <si>
    <t>PRICE LEVELS</t>
  </si>
  <si>
    <t>COSTS:</t>
  </si>
  <si>
    <t>PRICE LEVEL 01:</t>
  </si>
  <si>
    <t>PRICE LEVEL 02:</t>
  </si>
  <si>
    <t>PRICE LEVEL 03:</t>
  </si>
  <si>
    <t>PRICE LEVEL 04:</t>
  </si>
  <si>
    <t>PRICE LEVEL 05:</t>
  </si>
  <si>
    <t>PRICE LEVEL 06:</t>
  </si>
  <si>
    <t>PRICE LEVEL 07:</t>
  </si>
  <si>
    <t>PRICE LEVEL 08:</t>
  </si>
  <si>
    <t>PRICE LEVEL 09:</t>
  </si>
  <si>
    <t>PRICE LEVEL 10:</t>
  </si>
  <si>
    <t>LAST</t>
  </si>
  <si>
    <t>AVERAGE</t>
  </si>
  <si>
    <t>MARKET</t>
  </si>
  <si>
    <t>SALES REP</t>
  </si>
  <si>
    <t>LAST LANDED</t>
  </si>
  <si>
    <t>ADDITIONAL INFO:</t>
  </si>
  <si>
    <r>
      <t xml:space="preserve">ITEM'S BRAND LABEL 
</t>
    </r>
    <r>
      <rPr>
        <b/>
        <sz val="9"/>
        <color theme="1"/>
        <rFont val="Calibri"/>
        <family val="2"/>
        <scheme val="minor"/>
      </rPr>
      <t>(NCR Brand Code)</t>
    </r>
  </si>
  <si>
    <t>PLU NUMBER</t>
  </si>
  <si>
    <t>CATCH WEIGHT/SET WEIGHT</t>
  </si>
  <si>
    <t>STANDARD WEIGHT</t>
  </si>
  <si>
    <t>Over %</t>
  </si>
  <si>
    <t>SECONDARY DATE CODE</t>
  </si>
  <si>
    <t>PERISHABLE DAYS TO SHELF LIFE</t>
  </si>
  <si>
    <t>MIN SHELF LIFE DAYS TO RECV</t>
  </si>
  <si>
    <t>MIN SHELF LIFE DAYS TO SHIP</t>
  </si>
  <si>
    <t>COOL LABELING</t>
  </si>
  <si>
    <t>BORN</t>
  </si>
  <si>
    <t>RAISED</t>
  </si>
  <si>
    <t>HARVESTED</t>
  </si>
  <si>
    <t>EXCLUDE FROM UNIPRO</t>
  </si>
  <si>
    <t>PRIVATE LABEL</t>
  </si>
  <si>
    <t>SPECIAL ORDER</t>
  </si>
  <si>
    <t>WIC PROGRAM ITEM</t>
  </si>
  <si>
    <t>NUTRITIONAL FACT SHEET REQ</t>
  </si>
  <si>
    <t>SEND ON INVOICE</t>
  </si>
  <si>
    <t>AUTO PUT-AWAY</t>
  </si>
  <si>
    <t>UNDER%</t>
  </si>
  <si>
    <r>
      <t>CRUSH FACTOR:</t>
    </r>
    <r>
      <rPr>
        <sz val="9"/>
        <color theme="1"/>
        <rFont val="Calibri"/>
        <family val="2"/>
        <scheme val="minor"/>
      </rPr>
      <t xml:space="preserve"> 1 = HEAVIEST, 999 = LIGHTEST</t>
    </r>
  </si>
  <si>
    <t xml:space="preserve">                                   CATCH WEIGHT TOLERANCE:</t>
  </si>
  <si>
    <t>VARIANCE WARNING/HARD ERROR:</t>
  </si>
  <si>
    <t>BROKEN CASE QTY:</t>
  </si>
  <si>
    <t>* REQUIRED ITEM PHOTO:</t>
  </si>
  <si>
    <t>STOCKING TI-HI</t>
  </si>
  <si>
    <t>U/M:</t>
  </si>
  <si>
    <t>X</t>
  </si>
  <si>
    <t>KIT COMP DESCRIPTION</t>
  </si>
  <si>
    <t>KIT COMP #</t>
  </si>
  <si>
    <t xml:space="preserve">QUANTITY </t>
  </si>
  <si>
    <t>PRICE BOOK CATEGORY:</t>
  </si>
  <si>
    <t>MSA INFO:</t>
  </si>
  <si>
    <t>STICKS PER PACK</t>
  </si>
  <si>
    <t>PACKS PER CARTON</t>
  </si>
  <si>
    <t>FREE PACKS</t>
  </si>
  <si>
    <t>OUNCES PER PACK</t>
  </si>
  <si>
    <t>MSA SHIPPER TYPE</t>
  </si>
  <si>
    <t>MSA PROMO DESCRIPTION</t>
  </si>
  <si>
    <t>MSA ITEM DESCRIPTION</t>
  </si>
  <si>
    <t>MSA UNITS</t>
  </si>
  <si>
    <t>MSA PROMO CODE</t>
  </si>
  <si>
    <t>CIGARETTE STAMP</t>
  </si>
  <si>
    <t>NON STAMPLED ITEM#</t>
  </si>
  <si>
    <t>ALCOHOL</t>
  </si>
  <si>
    <t>ALCOHOL PROOF</t>
  </si>
  <si>
    <t>LITER PER PACK</t>
  </si>
  <si>
    <t>DEFAULT PICK BIN</t>
  </si>
  <si>
    <t>AREA</t>
  </si>
  <si>
    <t>INBOUND PALLET TYPE</t>
  </si>
  <si>
    <t>ADDITIONAL</t>
  </si>
  <si>
    <t>NEG INVENTORY PICK BIN</t>
  </si>
  <si>
    <t>RECONCILING BIN</t>
  </si>
  <si>
    <t>PRINT UPC/CARTON LABEL</t>
  </si>
  <si>
    <t>COUNTRY OF ORGIN LABELING:</t>
  </si>
  <si>
    <t>DO NOT AUTO SELECT LOT IN VOICE PICKING</t>
  </si>
  <si>
    <t>ALLOW NEGATIVE INVENTORY</t>
  </si>
  <si>
    <t>USE CARTONS</t>
  </si>
  <si>
    <t>SCAN UPC TO VERIFY PALLET</t>
  </si>
  <si>
    <t>PLANNER CODE</t>
  </si>
  <si>
    <t>ASSEMBLY</t>
  </si>
  <si>
    <t>PRE-ASSEMBLY</t>
  </si>
  <si>
    <t>PRICE BY COMPONENTS</t>
  </si>
  <si>
    <t>INCREMENTAL LOT SIZE</t>
  </si>
  <si>
    <t>MFG TAB:</t>
  </si>
  <si>
    <t>LEAD TIME IN DAYS</t>
  </si>
  <si>
    <t>SAFTEY STOCK PERCENT/DAYS</t>
  </si>
  <si>
    <t>/</t>
  </si>
  <si>
    <t>SUGGEST WITH UNUSAL USAGE</t>
  </si>
  <si>
    <t>CALCULATE AVERAGE USE</t>
  </si>
  <si>
    <t>EXCLUDE FROM PO SUGGESTIONS</t>
  </si>
  <si>
    <t>PREFERRED TRANSFER LOC</t>
  </si>
  <si>
    <t>OVERIDE #PERIODS FOR AVG USE</t>
  </si>
  <si>
    <t>FOR SHIPPERS/DISPLAYS: LIST KITTING INFO BELOW:</t>
  </si>
  <si>
    <t>DESCRIPTION</t>
  </si>
  <si>
    <t>10 CIGARETTES</t>
  </si>
  <si>
    <t>15 SMOKELESS TOBACCO &amp; SNUFF</t>
  </si>
  <si>
    <t>20 TOBACCO PRODUCTS</t>
  </si>
  <si>
    <t>30 CONFECTIONS</t>
  </si>
  <si>
    <t>40 GROCERY</t>
  </si>
  <si>
    <t>50 DAIRY</t>
  </si>
  <si>
    <t>60 EGGS</t>
  </si>
  <si>
    <t>70 FROZEN FOODS</t>
  </si>
  <si>
    <t>80 DELI MEAT &amp; CHEESE</t>
  </si>
  <si>
    <t>90 FRESH &amp; SMOKED MEATS</t>
  </si>
  <si>
    <t>100 PRODUCE</t>
  </si>
  <si>
    <t>106 BAKERY</t>
  </si>
  <si>
    <t>110 PREPARED FOODS</t>
  </si>
  <si>
    <t>120 HEALTH &amp; BEAUTY CARE</t>
  </si>
  <si>
    <t>130 AUTOMOTIVE</t>
  </si>
  <si>
    <t>140 GENERAL MERCHANDISE</t>
  </si>
  <si>
    <t>150 STORE SUPPLIES</t>
  </si>
  <si>
    <t>160 STORE EQUIPMENT</t>
  </si>
  <si>
    <t>211 CIGARETTE RESTOCKING</t>
  </si>
  <si>
    <t>999 DEFAULT CLASS CODE</t>
  </si>
  <si>
    <t>pack/size</t>
  </si>
  <si>
    <t>DIVISION</t>
  </si>
  <si>
    <t>DIVISION DESCRIPTION</t>
  </si>
  <si>
    <t>CLASS</t>
  </si>
  <si>
    <t>CLASS DESCRIPTION</t>
  </si>
  <si>
    <t>CIGARETTES</t>
  </si>
  <si>
    <t>ITG MONTCLAIR</t>
  </si>
  <si>
    <t>ITG SONOMA</t>
  </si>
  <si>
    <t>ITG USA GOLD</t>
  </si>
  <si>
    <t>ITG FORTUNA</t>
  </si>
  <si>
    <t>ITG RAVE</t>
  </si>
  <si>
    <t>ITG CROWNS</t>
  </si>
  <si>
    <t>JTI WAVE</t>
  </si>
  <si>
    <t>KT&amp;G TIME</t>
  </si>
  <si>
    <t>CHEYENNE CIGS</t>
  </si>
  <si>
    <t>JTI WINGS</t>
  </si>
  <si>
    <t>JTI LD CIGARETTES</t>
  </si>
  <si>
    <t>JTI LD $0.30 OFF</t>
  </si>
  <si>
    <t>LIGGETT EVE</t>
  </si>
  <si>
    <t>LIGGETT GRAND PRIX</t>
  </si>
  <si>
    <t>LIGGETT LIGGETT SELECT</t>
  </si>
  <si>
    <t>LIGGETT PYRAMIDS</t>
  </si>
  <si>
    <t>LIGGETT EAGLE 20'S</t>
  </si>
  <si>
    <t>LIGGETT MONTEGO</t>
  </si>
  <si>
    <t>RJR KENT TRUE</t>
  </si>
  <si>
    <t>RAI NEWPORT</t>
  </si>
  <si>
    <t>RAI NEWPORT NON MENTHOL</t>
  </si>
  <si>
    <t>ITG MAVERICK</t>
  </si>
  <si>
    <t>RAI LUCKY STRIKE</t>
  </si>
  <si>
    <t>RAI CAMEL NON FILTER</t>
  </si>
  <si>
    <t>RAI PALL MALL NON FILTER</t>
  </si>
  <si>
    <t>ITG WINSTON</t>
  </si>
  <si>
    <t>PM PREMIUM</t>
  </si>
  <si>
    <t>PM VIRGINIA SLIM</t>
  </si>
  <si>
    <t>PM MARLBORO A</t>
  </si>
  <si>
    <t>PM MARLBORO B</t>
  </si>
  <si>
    <t>PM MARLBORO C</t>
  </si>
  <si>
    <t>PM B&amp;H LPRICE</t>
  </si>
  <si>
    <t>PM BASIC</t>
  </si>
  <si>
    <t>PM L&amp;M</t>
  </si>
  <si>
    <t>PM PARLIAMENT</t>
  </si>
  <si>
    <t>PM CHESTERFIELD</t>
  </si>
  <si>
    <t>PM NAT'S</t>
  </si>
  <si>
    <t>VNL PREMIUM</t>
  </si>
  <si>
    <t>RAI PREMIUMS</t>
  </si>
  <si>
    <t>RAI CRLTN MORE TRUE TYTN</t>
  </si>
  <si>
    <t>ITG SALEM</t>
  </si>
  <si>
    <t>ITG KOOL</t>
  </si>
  <si>
    <t>ITG KOOL NM LUXE $1 OFF</t>
  </si>
  <si>
    <t>ITG KOOL $0.50 OFF</t>
  </si>
  <si>
    <t>RAI CAMEL</t>
  </si>
  <si>
    <t>RAI KAMEL RED</t>
  </si>
  <si>
    <t>RAI CAMEL MID</t>
  </si>
  <si>
    <t>RAI PALL MALL</t>
  </si>
  <si>
    <t>RAI DORAL &amp; GPC</t>
  </si>
  <si>
    <t>RAI MISTY</t>
  </si>
  <si>
    <t>SANTA FE AMERICAN SPIRIT</t>
  </si>
  <si>
    <t>SANTA FE AMER SPRT PREM</t>
  </si>
  <si>
    <t>AMER SPIRIT MID</t>
  </si>
  <si>
    <t>AMER SPIRIT $1 OFF</t>
  </si>
  <si>
    <t>AMER SPIRIT LOW $1 OFF</t>
  </si>
  <si>
    <t>PREMIER WILDHORSE CIGS</t>
  </si>
  <si>
    <t>CIGARETTE DEPARTMENT</t>
  </si>
  <si>
    <t>ITG SALEM GOLD $1.00 OFF</t>
  </si>
  <si>
    <t>RJI CAMEL $.50 OFF PACK</t>
  </si>
  <si>
    <t>PM MARLBORO $.50 OFF</t>
  </si>
  <si>
    <t>PM MARLBORO $1 OFF 1 PK</t>
  </si>
  <si>
    <t>PM MARLBORO $.75 OFF PK</t>
  </si>
  <si>
    <t>PM L&amp;M $.50 OFF 1 PACK</t>
  </si>
  <si>
    <t>RAI PALL MALL $.50 OFF</t>
  </si>
  <si>
    <t>DELETE FILE</t>
  </si>
  <si>
    <t>RAI NEWPORT $.50 OFF PK</t>
  </si>
  <si>
    <t>RAI NEWPORT $1 OFF PK</t>
  </si>
  <si>
    <t>RAI CAMEL $.75 OFF PACK</t>
  </si>
  <si>
    <t>RAI NEWPORT $.25 OFF PK</t>
  </si>
  <si>
    <t>ITG WINSTON SEL $.50 OFF</t>
  </si>
  <si>
    <t>RAI LUCKY STRIKE .50 OFF</t>
  </si>
  <si>
    <t>ITG WINSTON BLACK $1 OFF</t>
  </si>
  <si>
    <t>RAI PALL MALL $1 OFF PK</t>
  </si>
  <si>
    <t>RAI CAMEL $.25 OFF 1 PK</t>
  </si>
  <si>
    <t>RAI PALL MALL .25 OFF PK</t>
  </si>
  <si>
    <t>RAI CAMEL $1.00 OFF PACK</t>
  </si>
  <si>
    <t>RAI LUCKY STRIKE $1 OFF</t>
  </si>
  <si>
    <t>RAI LUCKY STRIKE 1.50OFF</t>
  </si>
  <si>
    <t>XCALIBER 247</t>
  </si>
  <si>
    <t>CAPT BLACK LITTLE CIGARS</t>
  </si>
  <si>
    <t>CHEYENNE LITTLE CIGARS</t>
  </si>
  <si>
    <t>SWISHER KNG EDWARD LCGR</t>
  </si>
  <si>
    <t>ITG PHILLIE LCIGARS LP</t>
  </si>
  <si>
    <t>SWISHER SANTA FE LCGRS</t>
  </si>
  <si>
    <t>SWISHER LCIGARS BOX</t>
  </si>
  <si>
    <t>SWISHER LITTLE CIGARS</t>
  </si>
  <si>
    <t>TALON LITTLE CIGARS</t>
  </si>
  <si>
    <t>WINCHESTER LITTLE CIGARS</t>
  </si>
  <si>
    <t>1839 LITTLE CIGARS</t>
  </si>
  <si>
    <t>JTI SMOKERS CHOICE LCGR</t>
  </si>
  <si>
    <t>SMOKELESS TOBACCO &amp; SNUFF</t>
  </si>
  <si>
    <t>TOBACCO DEPARTMENT</t>
  </si>
  <si>
    <t>SMOKELESS TOB FULL PRICE</t>
  </si>
  <si>
    <t>SMOKELESS TOBACCO RETURN</t>
  </si>
  <si>
    <t>SMOKELESS TOBACCO DEALS</t>
  </si>
  <si>
    <t>SMOKELESS TOB DISCOUNT</t>
  </si>
  <si>
    <t>SMOKELESS TOBACCO TUBS</t>
  </si>
  <si>
    <t>SNUS &amp; OTHER TOBACCO</t>
  </si>
  <si>
    <t>TOBACCO ALTERNATIVES</t>
  </si>
  <si>
    <t>TOBACCOLESS CHEW</t>
  </si>
  <si>
    <t>TOBACCO PRODUCTS</t>
  </si>
  <si>
    <t>ELECTRIC CIGARETTECIGAR</t>
  </si>
  <si>
    <t>E-CIGSVAPOR ACCESSORIES</t>
  </si>
  <si>
    <t>CBD VAPE</t>
  </si>
  <si>
    <t>CHEWING TOBACCO</t>
  </si>
  <si>
    <t>LITTLE CIGARS HVY WEIGHT</t>
  </si>
  <si>
    <t>CIGARS</t>
  </si>
  <si>
    <t>PIPE TOBACCO POUCH</t>
  </si>
  <si>
    <t>PIPE TOBACCO CANS  BAGS</t>
  </si>
  <si>
    <t>LIGHTERS AND MATCHES</t>
  </si>
  <si>
    <t>LIGHTERS AND MATCHES BK</t>
  </si>
  <si>
    <t>ROLL YOUR OWN TOBACCO</t>
  </si>
  <si>
    <t>RYO PAPERS TUBES OTHER</t>
  </si>
  <si>
    <t>PIPESLIGHT FLUIDMISC</t>
  </si>
  <si>
    <t>PIPESLIGHT FLUIDMIS BK</t>
  </si>
  <si>
    <t>TOBACCO SHIPPERDISPLAY</t>
  </si>
  <si>
    <t>CONFECTIONS</t>
  </si>
  <si>
    <t>CONFECTIONARY DEPARTMENT</t>
  </si>
  <si>
    <t>CANDY BARS SINGLES</t>
  </si>
  <si>
    <t>CANDY BARS KING SIZE</t>
  </si>
  <si>
    <t>CANDY BARS 6 PACKS</t>
  </si>
  <si>
    <t>CANDY BARS 6 PACKS BK</t>
  </si>
  <si>
    <t>CANDY BARS 8-10-12 PACKS</t>
  </si>
  <si>
    <t>CANDY BAR 8-10-12 PKS BK</t>
  </si>
  <si>
    <t>CANDY BARSGIANTTHEATER</t>
  </si>
  <si>
    <t>CANDY GIANT BARSBOX BK</t>
  </si>
  <si>
    <t>CANDY MISC SHPDSP</t>
  </si>
  <si>
    <t>CANDY BARS SHPDSP</t>
  </si>
  <si>
    <t>BREATH MINTS SHPDSP</t>
  </si>
  <si>
    <t>CHEWING GUM SHPDSP</t>
  </si>
  <si>
    <t>CANDY NOVELTIES</t>
  </si>
  <si>
    <t>TRADING CARDS</t>
  </si>
  <si>
    <t>CHEWING GUM LEVEL #1</t>
  </si>
  <si>
    <t>CHEWING GUM LEVEL #2</t>
  </si>
  <si>
    <t>GUMMINTS MULTI PACKS</t>
  </si>
  <si>
    <t>BK GUMMINTS MULTI PACKS</t>
  </si>
  <si>
    <t>CHEWING GUM CUPPOUCH</t>
  </si>
  <si>
    <t>BREATH MINTS - ROLLS</t>
  </si>
  <si>
    <t>BREATH MINTS - TINS</t>
  </si>
  <si>
    <t>COUGH DROPSANTACIDS</t>
  </si>
  <si>
    <t>COUGH DROPSANTACIDS BK</t>
  </si>
  <si>
    <t>COUGH DROPANTACID SHP</t>
  </si>
  <si>
    <t>CANDY PEG FULL CASE</t>
  </si>
  <si>
    <t>CANDY PEG SINGLE PICK</t>
  </si>
  <si>
    <t>CANDY STAND UP BAGS</t>
  </si>
  <si>
    <t>CANDY PCKG 22.00</t>
  </si>
  <si>
    <t>CANDY PACKAGED</t>
  </si>
  <si>
    <t>CANDY PACKAGED BK</t>
  </si>
  <si>
    <t>CANDY CHANGEMAKERS</t>
  </si>
  <si>
    <t>BULK CANDY</t>
  </si>
  <si>
    <t>SNACKS CAKES DISPLAYS</t>
  </si>
  <si>
    <t>SNACKS COOKIECAKE SS</t>
  </si>
  <si>
    <t>SNACKS COOKIE SNCK SZ BK</t>
  </si>
  <si>
    <t>SNACKS BETTER FOR YOU</t>
  </si>
  <si>
    <t>SNACKS BREAKFAST</t>
  </si>
  <si>
    <t>SNACKS SALTY SNACK SIZE</t>
  </si>
  <si>
    <t>SNACKS BK</t>
  </si>
  <si>
    <t>SNACKS SALTY</t>
  </si>
  <si>
    <t>SNACKS CHIPS</t>
  </si>
  <si>
    <t>SNACKS PRETZELS</t>
  </si>
  <si>
    <t>SNACKS POPCORN</t>
  </si>
  <si>
    <t>SNACKS NUTS</t>
  </si>
  <si>
    <t>SNACKS NUTS TUBE</t>
  </si>
  <si>
    <t>SNACKS SEEDS</t>
  </si>
  <si>
    <t>SNACKS SALTY BK</t>
  </si>
  <si>
    <t>SNACKS MEAT STICKS</t>
  </si>
  <si>
    <t>SNACKS MEAT BAGGED</t>
  </si>
  <si>
    <t>SNACKS MEAT BULK</t>
  </si>
  <si>
    <t>SNACKS MEAT MISC.</t>
  </si>
  <si>
    <t>SNACKS MEAT SHPDSP</t>
  </si>
  <si>
    <t>SNACKS MISC SHPDSP</t>
  </si>
  <si>
    <t>BOXED CHOCOLATES</t>
  </si>
  <si>
    <t>CHRISTMAS CANDY</t>
  </si>
  <si>
    <t>VALENTINE CANDY</t>
  </si>
  <si>
    <t>EASTER CANDY</t>
  </si>
  <si>
    <t>HALLOWEEN CANDY</t>
  </si>
  <si>
    <t>GROCERY</t>
  </si>
  <si>
    <t>GROCERY DEPARTMENT</t>
  </si>
  <si>
    <t>BABY DIAPERS</t>
  </si>
  <si>
    <t>BABY DIAPERS BK</t>
  </si>
  <si>
    <t>BABY FOOD</t>
  </si>
  <si>
    <t>BABY FOOD BK</t>
  </si>
  <si>
    <t>BAKING CHIPS-POWDER-CUPS</t>
  </si>
  <si>
    <t>BAKING CHIPS-POWDER BK</t>
  </si>
  <si>
    <t>BEVERAGEMIXHOT COCOA</t>
  </si>
  <si>
    <t>BEVERAGEMIXHOT COCO BK</t>
  </si>
  <si>
    <t>BEVERAGEFRUIT JUICES</t>
  </si>
  <si>
    <t>BEVERAGEFRUIT JUICES BK</t>
  </si>
  <si>
    <t>BEVERAGENON-JUICE</t>
  </si>
  <si>
    <t>BEVERAGESMOOTHIE</t>
  </si>
  <si>
    <t>BEVERAGEARIZONA DRINKS</t>
  </si>
  <si>
    <t>BEVERAGEARNOLD PALMER</t>
  </si>
  <si>
    <t>BEVERAGESPORT BOTL. 32Z</t>
  </si>
  <si>
    <t>BEVERAGESODA</t>
  </si>
  <si>
    <t>BEVERAGEENERGY DRINKS</t>
  </si>
  <si>
    <t>BEVERAGEWATER</t>
  </si>
  <si>
    <t>BREAD RETAIL PACK</t>
  </si>
  <si>
    <t>BREADING &amp; STUFFING</t>
  </si>
  <si>
    <t>BREADING &amp; STUFFING BK</t>
  </si>
  <si>
    <t>BROTHBASESBOUILLON</t>
  </si>
  <si>
    <t>BROTHBASESBOUILLON BK</t>
  </si>
  <si>
    <t>BROWNIECOOKIEMUFFN MIX</t>
  </si>
  <si>
    <t>BROWNIECOOKIEMFF MX BK</t>
  </si>
  <si>
    <t>CAKE FROSTINGTOPPINGS</t>
  </si>
  <si>
    <t>CAKE FROSTINGTOPPING BK</t>
  </si>
  <si>
    <t>CAKE MIXES</t>
  </si>
  <si>
    <t>CAKE MIXES BK</t>
  </si>
  <si>
    <t>CANNING SUPPLIES</t>
  </si>
  <si>
    <t>CANNING SUPPLIES BK</t>
  </si>
  <si>
    <t>CEREAL</t>
  </si>
  <si>
    <t>CEREAL BK</t>
  </si>
  <si>
    <t>CHARCOAL &amp; SUPPLIES</t>
  </si>
  <si>
    <t>CHARCOAL &amp; SUPPLIES BK</t>
  </si>
  <si>
    <t>COCONUT</t>
  </si>
  <si>
    <t>COCONUT BK</t>
  </si>
  <si>
    <t>COFFEEFILTERSCREAMERS</t>
  </si>
  <si>
    <t>COFFEEFILTERSCRMERS BK</t>
  </si>
  <si>
    <t>COOKIES &amp; CRACKERS</t>
  </si>
  <si>
    <t>COOKIES &amp; CRACKERS BK</t>
  </si>
  <si>
    <t>CONDIMENTS &amp; SAUCES</t>
  </si>
  <si>
    <t>CONDIMENTS &amp; SAUCES BK</t>
  </si>
  <si>
    <t>CUPS RETAIL PACKAGED</t>
  </si>
  <si>
    <t>CUPS RETAIL PACKAGED BK</t>
  </si>
  <si>
    <t>FACIAL TISSUE</t>
  </si>
  <si>
    <t>FACIAL TISSUE BK</t>
  </si>
  <si>
    <t>FLOUR AND STARCH</t>
  </si>
  <si>
    <t>FLOUR AND STARCH BK</t>
  </si>
  <si>
    <t>FREEZE POPS</t>
  </si>
  <si>
    <t>RETAIL FOILWRAPSTRAYS</t>
  </si>
  <si>
    <t>RETAIL FOIL &amp; WRAPS BK</t>
  </si>
  <si>
    <t>RETAIL OVEN BAGS</t>
  </si>
  <si>
    <t>FRUITSAPPLESAUCE</t>
  </si>
  <si>
    <t>FRUITSAPPLESAUCE BK</t>
  </si>
  <si>
    <t>FRUITSCHERRIES</t>
  </si>
  <si>
    <t>FRUITSCHERRIES BK</t>
  </si>
  <si>
    <t>FRUITSFRUIT COCKTAIL</t>
  </si>
  <si>
    <t>FRUITSFRUIT COCKTAIL BK</t>
  </si>
  <si>
    <t>FRUITSPEACHES</t>
  </si>
  <si>
    <t>FRUITSPEACHES BK</t>
  </si>
  <si>
    <t>FRUITSPEARS</t>
  </si>
  <si>
    <t>FRUITSPEARS BK</t>
  </si>
  <si>
    <t>FRUITSPINEAPPLES</t>
  </si>
  <si>
    <t>FRUITSPINEAPPLES BK</t>
  </si>
  <si>
    <t>FRUITSPRUNES</t>
  </si>
  <si>
    <t>FRUITSPRUNES BK</t>
  </si>
  <si>
    <t>FRUITSRAISINS</t>
  </si>
  <si>
    <t>FRUITSRAISINS BK</t>
  </si>
  <si>
    <t>FRUITSMISCELLANEOUS</t>
  </si>
  <si>
    <t>FRUITSMISCELLANEOUS BK</t>
  </si>
  <si>
    <t>GELATIN</t>
  </si>
  <si>
    <t>GELATIN BK</t>
  </si>
  <si>
    <t>GRAVYSAUCE-SEASPICK MX</t>
  </si>
  <si>
    <t>GRAVYSAUCE-SEASON MX BK</t>
  </si>
  <si>
    <t>PICKLING MIX</t>
  </si>
  <si>
    <t>ICE CREAM CONES</t>
  </si>
  <si>
    <t>ICE CREAM CONES BK</t>
  </si>
  <si>
    <t>ICE CREAM TOPPINGS</t>
  </si>
  <si>
    <t>ICE CREAM TOPPINGS BK</t>
  </si>
  <si>
    <t>JELLYPRESERVES-HONEY</t>
  </si>
  <si>
    <t>JELLYPRESERVES-HONEY BK</t>
  </si>
  <si>
    <t>KETCHUPS</t>
  </si>
  <si>
    <t>KETCHUPS BK</t>
  </si>
  <si>
    <t>MARSHMALLOWS &amp; CREME</t>
  </si>
  <si>
    <t>MARSHMALLOWS &amp; CREME BK</t>
  </si>
  <si>
    <t>MAYONNAISE</t>
  </si>
  <si>
    <t>MAYONNAISE BK</t>
  </si>
  <si>
    <t>MEAT CANNED PRODUCTS</t>
  </si>
  <si>
    <t>MEAT CANNED PRODUCTS BK</t>
  </si>
  <si>
    <t>MEXICAN FOODS</t>
  </si>
  <si>
    <t>MEXICAN FOODS BK</t>
  </si>
  <si>
    <t>MILK CANNED &amp; POWDER</t>
  </si>
  <si>
    <t>MILK CANNED &amp; POWDER BK</t>
  </si>
  <si>
    <t>MINI MEALS PREPARED FOOD</t>
  </si>
  <si>
    <t>MINI MEAL PREPARED FD BK</t>
  </si>
  <si>
    <t>MUSTARDS</t>
  </si>
  <si>
    <t>MUSTARDS BK</t>
  </si>
  <si>
    <t>NAPKINS</t>
  </si>
  <si>
    <t>NAPKINS BK</t>
  </si>
  <si>
    <t>NUTS</t>
  </si>
  <si>
    <t>NUTS BK</t>
  </si>
  <si>
    <t>OILS &amp; SHORTENINGS</t>
  </si>
  <si>
    <t>OILS &amp; SHORTENINGS BK</t>
  </si>
  <si>
    <t>PANCAKE &amp; BISCUIT MIXES</t>
  </si>
  <si>
    <t>PANCAKE &amp; BISCUIT MIX BK</t>
  </si>
  <si>
    <t>PANCAKE SYRUPS</t>
  </si>
  <si>
    <t>PANCAKE SYRUPS BK</t>
  </si>
  <si>
    <t>PAPER &amp; FOAM PLATES</t>
  </si>
  <si>
    <t>PAPER &amp; FOAM PLATES BK</t>
  </si>
  <si>
    <t>PAPER TOWELS</t>
  </si>
  <si>
    <t>PAPER TOWELS BK</t>
  </si>
  <si>
    <t>PEANUT BUTTER</t>
  </si>
  <si>
    <t>PEANUT BUTTER BK</t>
  </si>
  <si>
    <t>PET FOODSBIRD</t>
  </si>
  <si>
    <t>PET FOODSCAT</t>
  </si>
  <si>
    <t>PET FOODSCAT BK</t>
  </si>
  <si>
    <t>PET FOODSDOG</t>
  </si>
  <si>
    <t>PET FOODSDOG BK</t>
  </si>
  <si>
    <t>PET SUPPLYCAT LITTER</t>
  </si>
  <si>
    <t>PET SUPPLYCAT LITTER BK</t>
  </si>
  <si>
    <t>PET FOOD REFRIGERATED</t>
  </si>
  <si>
    <t>PICKLES &amp; OLIVES</t>
  </si>
  <si>
    <t>PICKLES &amp; OLIVES BK</t>
  </si>
  <si>
    <t>PIE CRUSTS &amp; FILLINGS</t>
  </si>
  <si>
    <t>PIE CRUSTS &amp; FILLINGS BK</t>
  </si>
  <si>
    <t>PIZZA MIXES &amp; SAUCES</t>
  </si>
  <si>
    <t>PIZZA MIXES &amp; SAUCES BK</t>
  </si>
  <si>
    <t>PLASTIC FOOD BAGS</t>
  </si>
  <si>
    <t>PLASTIC FOOD BAGS BK</t>
  </si>
  <si>
    <t>POPCORN</t>
  </si>
  <si>
    <t>POPCORN BK</t>
  </si>
  <si>
    <t>POTATOES BOX-INSTANT</t>
  </si>
  <si>
    <t>POTATOES CAN-INSTANT BK</t>
  </si>
  <si>
    <t>PUDDING</t>
  </si>
  <si>
    <t>PUDDING BK</t>
  </si>
  <si>
    <t>RICE</t>
  </si>
  <si>
    <t>RICE BK</t>
  </si>
  <si>
    <t>SALAD DRESSINGS POURABLE</t>
  </si>
  <si>
    <t>SALAD DRESS POURABLE BK</t>
  </si>
  <si>
    <t>SALAD DRESSINGS-MIX</t>
  </si>
  <si>
    <t>SALAD &amp; VEG TOPPINGS</t>
  </si>
  <si>
    <t>SALT</t>
  </si>
  <si>
    <t>SALT BK</t>
  </si>
  <si>
    <t>SAUCESBAR-B-QUE</t>
  </si>
  <si>
    <t>SAUCESBAR-B-QUE BK</t>
  </si>
  <si>
    <t>SAUCESSPAGHETTI</t>
  </si>
  <si>
    <t>SAUCESSPAGHETTI BK</t>
  </si>
  <si>
    <t>SAUCESTACO-SALSA</t>
  </si>
  <si>
    <t>SAUCESTACO-SALSA BK</t>
  </si>
  <si>
    <t>SAUCESTOMATO</t>
  </si>
  <si>
    <t>SAUCESTOMATO BK</t>
  </si>
  <si>
    <t>SOAPAMMONIA-BLEACH</t>
  </si>
  <si>
    <t>SOAPBATHROOM CLEANER</t>
  </si>
  <si>
    <t>SOAPBATHROOM CLEANER BK</t>
  </si>
  <si>
    <t>SOAPAIR-FABRIC FRESH</t>
  </si>
  <si>
    <t>SOAPAIR-FABRIC FRESH BK</t>
  </si>
  <si>
    <t>SOAPDISH DETERGENTS</t>
  </si>
  <si>
    <t>SOAPDISH DETERGENTS BK</t>
  </si>
  <si>
    <t>SOAPDRAIN CLEANER</t>
  </si>
  <si>
    <t>SOAPDRAIN CLEANER BK</t>
  </si>
  <si>
    <t>SOAPFABRIC SOFTENER</t>
  </si>
  <si>
    <t>SOAPFABRIC SOFTENER BK</t>
  </si>
  <si>
    <t>SOAPFURNITURE POLISH</t>
  </si>
  <si>
    <t>SOAPFURNITURE POLISH BK</t>
  </si>
  <si>
    <t>SOAPHAND-BAR-LIQUID</t>
  </si>
  <si>
    <t>SOAPHAND-BAR-LIQUID BK</t>
  </si>
  <si>
    <t>SOAPLIQ LAUNDRY DETERG</t>
  </si>
  <si>
    <t>SOAPLIQ LAUNDRY DET BK</t>
  </si>
  <si>
    <t>SOAPLIQUID CLEANER</t>
  </si>
  <si>
    <t>SOAPLIQUID CLEANER BK</t>
  </si>
  <si>
    <t>SOAPOVEN CLEANER</t>
  </si>
  <si>
    <t>SOAPOVEN CLEANER BK</t>
  </si>
  <si>
    <t>SOAPPOWDERED CLEANER</t>
  </si>
  <si>
    <t>SOAPPOWDERED CLEANER BK</t>
  </si>
  <si>
    <t>SOAPSCOURING PADS</t>
  </si>
  <si>
    <t>SOAPSCOURING PADS BK</t>
  </si>
  <si>
    <t>SOAP LAUNDRY STARCH</t>
  </si>
  <si>
    <t>SOAPWINDOW CLEANERS</t>
  </si>
  <si>
    <t>SOAPWINDOW CLEANER BK</t>
  </si>
  <si>
    <t>SOUPCANNED</t>
  </si>
  <si>
    <t>SOUPCANNED BK</t>
  </si>
  <si>
    <t>SOUPDRY MIXES</t>
  </si>
  <si>
    <t>SOUPDRY MIXES BK</t>
  </si>
  <si>
    <t>SPAGHETTI &amp; NOODLES</t>
  </si>
  <si>
    <t>SPAGHETTI &amp; NOODLES BK</t>
  </si>
  <si>
    <t>SIDE DISHESNDLS &amp; SAUCE</t>
  </si>
  <si>
    <t>SPICES &amp; SEASONING</t>
  </si>
  <si>
    <t>SPICES &amp; SEASONINGS BK</t>
  </si>
  <si>
    <t>SUGAR</t>
  </si>
  <si>
    <t>SUGAR BK</t>
  </si>
  <si>
    <t>SUGAR SUBSTITUTES</t>
  </si>
  <si>
    <t>SUGAR SUBSTITUTIES BK</t>
  </si>
  <si>
    <t>TABLEWARETOOTHPICKS</t>
  </si>
  <si>
    <t>TABLEWARETOOTHPICKS BK</t>
  </si>
  <si>
    <t>TEA</t>
  </si>
  <si>
    <t>TEA BK</t>
  </si>
  <si>
    <t>TOILET TISSUE</t>
  </si>
  <si>
    <t>TOILET TISSUE BK</t>
  </si>
  <si>
    <t>TRASH LINERS</t>
  </si>
  <si>
    <t>TRASH LINERS BK</t>
  </si>
  <si>
    <t>TUNASALMONSEAFOOD</t>
  </si>
  <si>
    <t>TUNASALMONSEAFOOD BK</t>
  </si>
  <si>
    <t>VEGETABLEBAKED BEANS</t>
  </si>
  <si>
    <t>VEGETABLEBAKED BEAN BK</t>
  </si>
  <si>
    <t>VEGETABLEBEETS</t>
  </si>
  <si>
    <t>VEGETABLEBEETS BK</t>
  </si>
  <si>
    <t>VEGETABLEBUTTER BEANS</t>
  </si>
  <si>
    <t>VEGETABLECARROTS</t>
  </si>
  <si>
    <t>VEGETABLECARROTS BK</t>
  </si>
  <si>
    <t>VEGETABLECORN</t>
  </si>
  <si>
    <t>VEGETABLECORN BK</t>
  </si>
  <si>
    <t>VEGETABLEDRY BEANS</t>
  </si>
  <si>
    <t>VEGETABLEDRY BEANS BK</t>
  </si>
  <si>
    <t>VEGETABLEGREEN BEANS</t>
  </si>
  <si>
    <t>VEGETABLEGREEN BEAN BK</t>
  </si>
  <si>
    <t>VEGETABLEKIDNEY BEANS</t>
  </si>
  <si>
    <t>VEGETABLEKIDNEY BEAN BK</t>
  </si>
  <si>
    <t>VEGETABLEMIXED VEGS</t>
  </si>
  <si>
    <t>VEGETABLEMIXED VEGS BK</t>
  </si>
  <si>
    <t>VEGETABLEMUSHROOMS</t>
  </si>
  <si>
    <t>VEGETABLEMUSHROOMS BK</t>
  </si>
  <si>
    <t>VEGETABLEPEAS</t>
  </si>
  <si>
    <t>VEGETABLEPEAS BK</t>
  </si>
  <si>
    <t>VEGETABLEPOTATO</t>
  </si>
  <si>
    <t>VEGETABLESAUERKRAUT</t>
  </si>
  <si>
    <t>VEGETABLESAUERKRAUT BK</t>
  </si>
  <si>
    <t>VEGETABLEMISCELLANEOUS</t>
  </si>
  <si>
    <t>VEGETABLEMISCELLANS BK</t>
  </si>
  <si>
    <t>VINEGAR</t>
  </si>
  <si>
    <t>VINEGAR BK</t>
  </si>
  <si>
    <t>YEAST</t>
  </si>
  <si>
    <t>GROCERY PALLET-DISPLAYS</t>
  </si>
  <si>
    <t>DEFAULT PBH</t>
  </si>
  <si>
    <t>DAIRY</t>
  </si>
  <si>
    <t>REFRIGERATED DAIRY DEPT.</t>
  </si>
  <si>
    <t>DAIRYBISCUITS-DOUGHS</t>
  </si>
  <si>
    <t>DAIRYBISCUITS-DOUGHS BK</t>
  </si>
  <si>
    <t>DAIRYBUTTER-MARGARINE</t>
  </si>
  <si>
    <t>DAIRYBUTTER-MARGARIN BK</t>
  </si>
  <si>
    <t>DAIRYGALLIKERS BY PRODS</t>
  </si>
  <si>
    <t>DAIRYCHEESE SOLIDS</t>
  </si>
  <si>
    <t>DAIRYCHEESE SOLIDS BK</t>
  </si>
  <si>
    <t>DAIRYCHEESE SHREDDED</t>
  </si>
  <si>
    <t>DAIRYCHEESE SHREDDED BK</t>
  </si>
  <si>
    <t>DAIRYCHEESE SLICED</t>
  </si>
  <si>
    <t>DAIRYCHEESE SLICED BK</t>
  </si>
  <si>
    <t>DAIRYCHEESE SPREADS</t>
  </si>
  <si>
    <t>DAIRYCHEESE SPREADS BK</t>
  </si>
  <si>
    <t>DAIRYCHEESE GRATED</t>
  </si>
  <si>
    <t>DAIRYCHEESE GRATED BK</t>
  </si>
  <si>
    <t>DAIRYDIPS</t>
  </si>
  <si>
    <t>DAIRYJUICES-PUNCH-TEA</t>
  </si>
  <si>
    <t>DAIRYHORSERADISH</t>
  </si>
  <si>
    <t>DAIRYUNITED MILK PROD</t>
  </si>
  <si>
    <t>DAIRYGALLIKER MILK PROD</t>
  </si>
  <si>
    <t>DAIRYMILK CREAM PRODUCT</t>
  </si>
  <si>
    <t>DAIRYCULTURED CHEESE</t>
  </si>
  <si>
    <t>DAIRYWHIPPED TOPPING</t>
  </si>
  <si>
    <t>DAIRYWHIPPED TOPPING BK</t>
  </si>
  <si>
    <t>DAIRYYOGURTJELLO</t>
  </si>
  <si>
    <t>DAIRY SHIPPERDISPLAY</t>
  </si>
  <si>
    <t>EGGS</t>
  </si>
  <si>
    <t>EGG DEPARTMENT</t>
  </si>
  <si>
    <t>FROZEN FOODS</t>
  </si>
  <si>
    <t>FROZEN FOODS DEPARTMENT</t>
  </si>
  <si>
    <t>FRZ FOODBREAD-BAGEL</t>
  </si>
  <si>
    <t>FRZ FOODBREAD-BAGEL BK</t>
  </si>
  <si>
    <t>FRZ FOODBREADED CHEESE</t>
  </si>
  <si>
    <t>FRZ FOODBREAKFAST</t>
  </si>
  <si>
    <t>FRZ FOODBREAKFAST BK</t>
  </si>
  <si>
    <t>FRZ FOODCHICKEN</t>
  </si>
  <si>
    <t>FRZ FOODCHICKEN BK</t>
  </si>
  <si>
    <t>FRZ FOODFRUITS</t>
  </si>
  <si>
    <t>FRZ FOODFRUITS BK</t>
  </si>
  <si>
    <t>FRZ FOODFRUIT JUICES</t>
  </si>
  <si>
    <t>FRZ FOODDINNERS-MEALS</t>
  </si>
  <si>
    <t>FRZ FOODDINNER-MEAL BK</t>
  </si>
  <si>
    <t>FRZ FOODICE CREAM</t>
  </si>
  <si>
    <t>FRZ FOODPASTA</t>
  </si>
  <si>
    <t>FRZ FOODPIZZA</t>
  </si>
  <si>
    <t>FRZ FOODPIZZA BK</t>
  </si>
  <si>
    <t>FRZ FOODPOTATO-PIEROGI</t>
  </si>
  <si>
    <t>FRZ FOODPOTATO-PIERG BK</t>
  </si>
  <si>
    <t>FRZ FOODSANDWICHES</t>
  </si>
  <si>
    <t>FRZ FOODSEAFOOD</t>
  </si>
  <si>
    <t>FRZ FOODSEAFOOD BK</t>
  </si>
  <si>
    <t>FRZ FOODVEGETABLES</t>
  </si>
  <si>
    <t>FRZ FOODWHIP TOPPINGS</t>
  </si>
  <si>
    <t>FRZ FOODWHIP TOPPING BK</t>
  </si>
  <si>
    <t>FRZ FOODDESSERTS</t>
  </si>
  <si>
    <t>FRZ FOODMISCELLANEOUS</t>
  </si>
  <si>
    <t>FROZEN SHIPPERDISPLAY</t>
  </si>
  <si>
    <t>DELI MEAT &amp; CHEESE</t>
  </si>
  <si>
    <t>DELICATESSEN DEPARTMENT</t>
  </si>
  <si>
    <t>DELICHEESE LOAVES</t>
  </si>
  <si>
    <t>DELICHEESE LOAVES BK</t>
  </si>
  <si>
    <t>DELI CHEESE SHREDWEDGE</t>
  </si>
  <si>
    <t>DELIBOLOGNA</t>
  </si>
  <si>
    <t>DELIBOLOGNA BK</t>
  </si>
  <si>
    <t>DELICHOPPED HAM</t>
  </si>
  <si>
    <t>DELICHOPPED HAM BK</t>
  </si>
  <si>
    <t>DELIHAMS</t>
  </si>
  <si>
    <t>DELIHAMS BK</t>
  </si>
  <si>
    <t>DELIROLLGRILL-PCOOK</t>
  </si>
  <si>
    <t>DELIPEPPERONI</t>
  </si>
  <si>
    <t>DELIPEPPERONI BK</t>
  </si>
  <si>
    <t>DELIROAST BEEF</t>
  </si>
  <si>
    <t>DELIROAST BEEF BK</t>
  </si>
  <si>
    <t>DELISALAMI</t>
  </si>
  <si>
    <t>DELISALAMI BK</t>
  </si>
  <si>
    <t>DELIPRE-SLICED MEAT</t>
  </si>
  <si>
    <t>DELITURKEY</t>
  </si>
  <si>
    <t>DELITURKEY BK</t>
  </si>
  <si>
    <t>DELIMISCELLANEOUS MEAT</t>
  </si>
  <si>
    <t>DELIMISCELLAN MEAT BK</t>
  </si>
  <si>
    <t>RETAIL PACKAGE IN STOCK</t>
  </si>
  <si>
    <t>DELI SALADS IN STOCK</t>
  </si>
  <si>
    <t>DELI SALADS IN STOCK BK</t>
  </si>
  <si>
    <t>DELI BULK DIPS IN STOCK</t>
  </si>
  <si>
    <t>DELI PRE-ORDER DSRTDIPS</t>
  </si>
  <si>
    <t>DELI FRESH SOUPS</t>
  </si>
  <si>
    <t>DELI SALADGRAB N GO</t>
  </si>
  <si>
    <t>DELI EGGSPROTEIN</t>
  </si>
  <si>
    <t>BULK FROZEN DELI DEPT</t>
  </si>
  <si>
    <t>PROPRIETARY DELI</t>
  </si>
  <si>
    <t>FRESH &amp; SMOKED MEATS</t>
  </si>
  <si>
    <t>MEAT DEPARTMENT</t>
  </si>
  <si>
    <t>FRESH BEEFVEAL</t>
  </si>
  <si>
    <t>FRESH PORK</t>
  </si>
  <si>
    <t>FRESH CHICKEN</t>
  </si>
  <si>
    <t>BACON</t>
  </si>
  <si>
    <t>BACON BK</t>
  </si>
  <si>
    <t>BEEF STICKS-SAUSAGES</t>
  </si>
  <si>
    <t>BEEF STICKS-SAUSAGES BK</t>
  </si>
  <si>
    <t>MEAT SEASONINGSPICES</t>
  </si>
  <si>
    <t>CON YEAGER CROSSDOCK</t>
  </si>
  <si>
    <t>FROZEN BEEF &amp; SAUSAGE</t>
  </si>
  <si>
    <t>FROZEN BEEF BK</t>
  </si>
  <si>
    <t>FROZEN CHICKEN &amp; SIDES</t>
  </si>
  <si>
    <t>FROZEN MEALS &amp; DINNERS</t>
  </si>
  <si>
    <t>FROZEN PIZZA</t>
  </si>
  <si>
    <t>HAMS</t>
  </si>
  <si>
    <t>HAMS BK</t>
  </si>
  <si>
    <t>HOT DOGS</t>
  </si>
  <si>
    <t>HOT DOGS BK</t>
  </si>
  <si>
    <t>RING BOLOGNA &amp; PEPPERONI</t>
  </si>
  <si>
    <t>KIELBASA-SMOKE SAUSAGE</t>
  </si>
  <si>
    <t>KIELBASA-SMKD SAUSAGE BK</t>
  </si>
  <si>
    <t>MEAT REDDI SERVE PREPACK</t>
  </si>
  <si>
    <t>OSCAR MAYER LUNCHABLES</t>
  </si>
  <si>
    <t>OSCAR MAYER LUNCHABLE BK</t>
  </si>
  <si>
    <t>PACKAGED LUNCH MEAT</t>
  </si>
  <si>
    <t>PACKAGED LUNCH MEAT BK</t>
  </si>
  <si>
    <t>RETAIL SIDES</t>
  </si>
  <si>
    <t>PICKLES &amp; SAUERKRAUT</t>
  </si>
  <si>
    <t>SEAFOOD</t>
  </si>
  <si>
    <t>SEAFOOD BK</t>
  </si>
  <si>
    <t>TURKEYS</t>
  </si>
  <si>
    <t>MEAT SHIPPERSDISPLAYS</t>
  </si>
  <si>
    <t>PRODUCE</t>
  </si>
  <si>
    <t>PRODUCE DEPARTMENT</t>
  </si>
  <si>
    <t>PRODUCEFRUITS</t>
  </si>
  <si>
    <t>PRODUCEFRUIT BROKEN</t>
  </si>
  <si>
    <t>PRODUCEFRUIT BINS</t>
  </si>
  <si>
    <t>PRODUCE ORGANIC</t>
  </si>
  <si>
    <t>PRODUCEVEGETABLES</t>
  </si>
  <si>
    <t>PRODUCEVEGETABLE BROKEN</t>
  </si>
  <si>
    <t>PRODUCEVEGETABLE BINS</t>
  </si>
  <si>
    <t>PRODUCEHERBS</t>
  </si>
  <si>
    <t>PRODUCEBAGGED SALADS</t>
  </si>
  <si>
    <t>PRODUCEREF DIPS-DRESS</t>
  </si>
  <si>
    <t>PRODUCEREF DIP-DRESS BK</t>
  </si>
  <si>
    <t>PRODUCESHELLED NUTS</t>
  </si>
  <si>
    <t>PRODUCE NUTS IN SHELL</t>
  </si>
  <si>
    <t>PRODUCEDRY FRUIT-COOKIE</t>
  </si>
  <si>
    <t>PRODUCEDRY FRUIT-NUT</t>
  </si>
  <si>
    <t>PACKAGED CANDY</t>
  </si>
  <si>
    <t>PRODUCEFRT&amp;VEG DIPMIX</t>
  </si>
  <si>
    <t>PRODUCEF&amp;VEG DIP-MIX BK</t>
  </si>
  <si>
    <t>PRODUCEJUICES &amp; DRINKS</t>
  </si>
  <si>
    <t>PRODUCESUPPLIES</t>
  </si>
  <si>
    <t>PRODUCEFRESH FLOWERS</t>
  </si>
  <si>
    <t>PRODUCEBIRD FOOD</t>
  </si>
  <si>
    <t>PRODUCE SHIPPERDISPLAY</t>
  </si>
  <si>
    <t>BAKERY</t>
  </si>
  <si>
    <t>BAKERY DEPARTMENT</t>
  </si>
  <si>
    <t>BAKERYBREADSROLLS</t>
  </si>
  <si>
    <t>BAKERYMUFFINS</t>
  </si>
  <si>
    <t>BAKERYCAKE FROSTINGS</t>
  </si>
  <si>
    <t>BAKERYCAKE MIXES</t>
  </si>
  <si>
    <t>BAKERYCOOKIE DOUGH</t>
  </si>
  <si>
    <t>BAKERYINGREDIENTS</t>
  </si>
  <si>
    <t>BAKERYPASTRIES</t>
  </si>
  <si>
    <t>BAKERYPIES</t>
  </si>
  <si>
    <t>BAKERYTHAW BREADSROLLS</t>
  </si>
  <si>
    <t>BAKERYTHAW CAKE</t>
  </si>
  <si>
    <t>BAKERY TAKE HOME HOSTESS</t>
  </si>
  <si>
    <t>BAKERYTHAW CLOVER HILL</t>
  </si>
  <si>
    <t>BAKERYTHAW INDIVID WRAP</t>
  </si>
  <si>
    <t>BAKERYTHAW HOSTESS IW</t>
  </si>
  <si>
    <t>BAKERYTHAW M FRESHLEY</t>
  </si>
  <si>
    <t>BAKERYTHAW NEMOS IW</t>
  </si>
  <si>
    <t>BAKERYTHAW COOKIES</t>
  </si>
  <si>
    <t>BAKERYDRY SPEC COOKIES</t>
  </si>
  <si>
    <t>BAKERYTHAW DONUTSROLLS</t>
  </si>
  <si>
    <t>BAKERYTHAW DONUTS BULK</t>
  </si>
  <si>
    <t>BAKERY SHIPPERSDISPLAYS</t>
  </si>
  <si>
    <t>BAKERYVALENTINE'S DAY</t>
  </si>
  <si>
    <t>BAKERYST PATRICK'S DAY</t>
  </si>
  <si>
    <t>BAKERYEASTERSPRING</t>
  </si>
  <si>
    <t>BAKERYPATRIOTICSUMMER</t>
  </si>
  <si>
    <t>BAKERYHALLOWEENHARVEST</t>
  </si>
  <si>
    <t>BAKERYCHRISTMAS</t>
  </si>
  <si>
    <t>PREPARED FOODS</t>
  </si>
  <si>
    <t>PREPARED FOODS DEPT.</t>
  </si>
  <si>
    <t>FRZ PFBEEF &amp; PORK</t>
  </si>
  <si>
    <t>FRZ PFBAGELS &amp; BREADS</t>
  </si>
  <si>
    <t>FRZ PFBREADED CHEESE</t>
  </si>
  <si>
    <t>FRZ PFCHICKEN</t>
  </si>
  <si>
    <t>FRZ PFCHILI SAUCES</t>
  </si>
  <si>
    <t>FRZ PFCHILI SAUCES BK</t>
  </si>
  <si>
    <t>FRZ PFDELI</t>
  </si>
  <si>
    <t>FRZ PFPIZZA DOUGHS</t>
  </si>
  <si>
    <t>FRZ PFPIZZA TOPPINGS</t>
  </si>
  <si>
    <t>FRZ PFPOTATO&amp;PIEROGI</t>
  </si>
  <si>
    <t>FRZ PFPRETZEL</t>
  </si>
  <si>
    <t>FRZ PFSEAFOOD</t>
  </si>
  <si>
    <t>FRZ PFSEAFOOD BK</t>
  </si>
  <si>
    <t>FRZ PFSOUPS</t>
  </si>
  <si>
    <t>FRZ PFSTOUFFER ENTREE</t>
  </si>
  <si>
    <t>FRZ PFVEGETABLES</t>
  </si>
  <si>
    <t>FRZ PFMISCELLANEOUS</t>
  </si>
  <si>
    <t>PFBREADING-STUFFINGS</t>
  </si>
  <si>
    <t>PFCHEESE PACKAGED</t>
  </si>
  <si>
    <t>PFCHEESE PACKAGED BK</t>
  </si>
  <si>
    <t>PFCOFFEE-CRMERS-CAPP</t>
  </si>
  <si>
    <t>PFCOFFEE-CRMR-CAPP BK</t>
  </si>
  <si>
    <t>PFCONDIMENTS-SAUCES</t>
  </si>
  <si>
    <t>PFCONDIMENTS-SAUCE BK</t>
  </si>
  <si>
    <t>PFCRACKERS-CROUTONS</t>
  </si>
  <si>
    <t>PFDRINK MIXES</t>
  </si>
  <si>
    <t>PFFLOUR &amp; YEAST</t>
  </si>
  <si>
    <t>PFFRUITS</t>
  </si>
  <si>
    <t>PFFRUITS BK</t>
  </si>
  <si>
    <t>PFGRAVY</t>
  </si>
  <si>
    <t>PFGRAVY BK</t>
  </si>
  <si>
    <t>PFICE CREAM CONES</t>
  </si>
  <si>
    <t>PFICE CREAM TOPPINGS</t>
  </si>
  <si>
    <t>PFICE CREAM TOPPNG BK</t>
  </si>
  <si>
    <t>PFJELLY-PRESERVES</t>
  </si>
  <si>
    <t>PFKETCHUPS</t>
  </si>
  <si>
    <t>PFKETCHUPS BK</t>
  </si>
  <si>
    <t>PFMARGARINE-BUTTER</t>
  </si>
  <si>
    <t>PFMAYONNAISE</t>
  </si>
  <si>
    <t>PFMAYONNAISE BK</t>
  </si>
  <si>
    <t>PFMEXICAN FOOD</t>
  </si>
  <si>
    <t>PFMEXICAN FOOD BK</t>
  </si>
  <si>
    <t>PFMUSTARD</t>
  </si>
  <si>
    <t>PFMUSTARD BK</t>
  </si>
  <si>
    <t>PFOILS-SHORTENINGS</t>
  </si>
  <si>
    <t>PFOILS-SHORTENINGS BK</t>
  </si>
  <si>
    <t>PFPANCAKE MX-SYRUP</t>
  </si>
  <si>
    <t>PFPANCAKE MX-SYRUP BK</t>
  </si>
  <si>
    <t>PFPICKLES-OLIVES</t>
  </si>
  <si>
    <t>PFPICKLES-OLIVES BK</t>
  </si>
  <si>
    <t>PFPIZZA SAUCES</t>
  </si>
  <si>
    <t>PFPIZZA SAUCES BK</t>
  </si>
  <si>
    <t>PFPOPCORN-SUPPLIES</t>
  </si>
  <si>
    <t>PFPOTATOES</t>
  </si>
  <si>
    <t>PFPUDDINGS</t>
  </si>
  <si>
    <t>PFPUDDINGS BK</t>
  </si>
  <si>
    <t>PFSALAD DRESSINGS</t>
  </si>
  <si>
    <t>PFSALAD DRESSINGS BK</t>
  </si>
  <si>
    <t>PFSALT &amp; PEPPER</t>
  </si>
  <si>
    <t>PFSALT &amp; PEPPER BK</t>
  </si>
  <si>
    <t>PFSAUCE-BAR-B-QUE</t>
  </si>
  <si>
    <t>PFSAUCE-BAR-B-QUE BK</t>
  </si>
  <si>
    <t>PFSAUCE-COCKTAIL-HOT</t>
  </si>
  <si>
    <t>PFSAUCE-CKTAIL-HOT BK</t>
  </si>
  <si>
    <t>PFSAUCE-SPAGHETTI</t>
  </si>
  <si>
    <t>PFSAUCE-SPAGHETTI BK</t>
  </si>
  <si>
    <t>PFSAUCE-TOMATO</t>
  </si>
  <si>
    <t>PFSAUCE-TOMATO BK</t>
  </si>
  <si>
    <t>PFSOUP CANNED</t>
  </si>
  <si>
    <t>PFSOUP CANNED BK</t>
  </si>
  <si>
    <t>PFSPAGHETTI-NOODLES</t>
  </si>
  <si>
    <t>PFSPICES</t>
  </si>
  <si>
    <t>PFSPICES BK</t>
  </si>
  <si>
    <t>PFTUNA</t>
  </si>
  <si>
    <t>PFTUNA BK</t>
  </si>
  <si>
    <t>PFVEGETABLES</t>
  </si>
  <si>
    <t>PFVEGETABLES BK</t>
  </si>
  <si>
    <t>PFVINEGAR</t>
  </si>
  <si>
    <t>PFVINEGAR BK</t>
  </si>
  <si>
    <t>WATER SOFTNERS</t>
  </si>
  <si>
    <t>HEALTH &amp; BEAUTY CARE</t>
  </si>
  <si>
    <t>HEALTH&amp;BEAUTY CARE DEPT</t>
  </si>
  <si>
    <t>BABY NEEDS</t>
  </si>
  <si>
    <t>COLD &amp; COUGH REMEDIES</t>
  </si>
  <si>
    <t>CONDOMS</t>
  </si>
  <si>
    <t>COTTON BALLS &amp; SWABS</t>
  </si>
  <si>
    <t>DENTAL &amp; DENTURE CARE</t>
  </si>
  <si>
    <t>DEODORANTS</t>
  </si>
  <si>
    <t>DIGESTIVE REMEDIES</t>
  </si>
  <si>
    <t>EYE CARE</t>
  </si>
  <si>
    <t>FEMININE HYGIENE</t>
  </si>
  <si>
    <t>FEMININE HYGIENE BK</t>
  </si>
  <si>
    <t>FIRST AID</t>
  </si>
  <si>
    <t>HAIR CARE</t>
  </si>
  <si>
    <t>HEADACHE &amp; PAIN RELIVERS</t>
  </si>
  <si>
    <t>LIP BALMS</t>
  </si>
  <si>
    <t>LITTLE DRUG-ESSENTIALS</t>
  </si>
  <si>
    <t>LITTLE DRUG-MEDICATIONS</t>
  </si>
  <si>
    <t>LITTLE DRUG-NECESSITIES</t>
  </si>
  <si>
    <t>LITTLE DRUG-NECESSIT BK</t>
  </si>
  <si>
    <t>LOTIONS &amp; OINTMENTS</t>
  </si>
  <si>
    <t>SANITIZERS</t>
  </si>
  <si>
    <t>SHAMPOOS</t>
  </si>
  <si>
    <t>SHAVING PRODUCTS</t>
  </si>
  <si>
    <t>STIMULANTS</t>
  </si>
  <si>
    <t>SUNTAN PRODUCTS</t>
  </si>
  <si>
    <t>HBC MISCELLANEOUS</t>
  </si>
  <si>
    <t>HBC MISCELLANEOUS BK</t>
  </si>
  <si>
    <t>HBC SHIPPERSDISPLAYS</t>
  </si>
  <si>
    <t>HOUSEHOLD ITEMS</t>
  </si>
  <si>
    <t>AUTOMOTIVE</t>
  </si>
  <si>
    <t>AUTOMOTIVE DEPARTMENT</t>
  </si>
  <si>
    <t>ANTIFREEZE-DRY GAS</t>
  </si>
  <si>
    <t>ANTIFREEZE-DRY GAS BK</t>
  </si>
  <si>
    <t>AUTOMOTIVE ADDITIVES</t>
  </si>
  <si>
    <t>AUTOMOTIVE ADDITIVES BK</t>
  </si>
  <si>
    <t>CAR AIR FRESHENERS</t>
  </si>
  <si>
    <t>CAR WAXES-CLEANERS</t>
  </si>
  <si>
    <t>CAR WAXES-CLEANERS BK</t>
  </si>
  <si>
    <t>LITTLE AUTO ACCESSORIES</t>
  </si>
  <si>
    <t>MOTOR OIL-LUBRICANTS</t>
  </si>
  <si>
    <t>MOTOR OIL-LUBRICANTS BK</t>
  </si>
  <si>
    <t>PLASTIC GAS CONTAINERS</t>
  </si>
  <si>
    <t>WINDSHIELD WASHER FLUID</t>
  </si>
  <si>
    <t>AUTOMOTIVE MISCELLANEOUS</t>
  </si>
  <si>
    <t>AUTOMOTIVE MISCELLAN BK</t>
  </si>
  <si>
    <t>AUTO SHIPPERSDISPLAYS</t>
  </si>
  <si>
    <t>GENERAL MERCHANDISE</t>
  </si>
  <si>
    <t>GENERAL MERCHANDISE DEPT</t>
  </si>
  <si>
    <t>BATTERIES</t>
  </si>
  <si>
    <t>FLASHLIGHTS</t>
  </si>
  <si>
    <t>GLASSWARE</t>
  </si>
  <si>
    <t>GLOVES</t>
  </si>
  <si>
    <t>HOUSEHOLD ITEMS BK</t>
  </si>
  <si>
    <t>INSECT-RODENT CONTROL</t>
  </si>
  <si>
    <t>INSECT-RODENT CONTROL BK</t>
  </si>
  <si>
    <t>PHONE CARDCELL ACCESSRY</t>
  </si>
  <si>
    <t>SCHOOL-OFFICE SUPPLY</t>
  </si>
  <si>
    <t>SCHOOL-OFFICE SUPPLY BK</t>
  </si>
  <si>
    <t>SUNGLASSES</t>
  </si>
  <si>
    <t>TAPE</t>
  </si>
  <si>
    <t>WINTER MERCHANDISE</t>
  </si>
  <si>
    <t>JULY 4TH MERCHANDISE</t>
  </si>
  <si>
    <t>GEN MERCHAND MISCELLN</t>
  </si>
  <si>
    <t>GEN MERCHAND MISCELLN BK</t>
  </si>
  <si>
    <t>STEEL CITY CROSSDOCK</t>
  </si>
  <si>
    <t>GM SHIPPERSDISPLAYS</t>
  </si>
  <si>
    <t>STORE SUPPLIES</t>
  </si>
  <si>
    <t>SUPPLYALUMINUM FOILS</t>
  </si>
  <si>
    <t>SUPPLYBAGS-DELI</t>
  </si>
  <si>
    <t>SUPPLYBAGS-FOIL</t>
  </si>
  <si>
    <t>SUPPLYBAGS-POLY</t>
  </si>
  <si>
    <t>SUPPLYBAKERY</t>
  </si>
  <si>
    <t>SUPPLYBATHROOM CLEANERS</t>
  </si>
  <si>
    <t>SUPPLYCANNED FUEL</t>
  </si>
  <si>
    <t>SUPPLYCARRY OUT TRAYS</t>
  </si>
  <si>
    <t>SUPPLYCHICKEN CONTAINER</t>
  </si>
  <si>
    <t>SUPPLYCONTAIN CV DELI</t>
  </si>
  <si>
    <t>SUPPLYCONTAIN CV HING</t>
  </si>
  <si>
    <t>SUPPLYCUPS PLASTIC</t>
  </si>
  <si>
    <t>SUPPLYCUPS STYROFOAM</t>
  </si>
  <si>
    <t>SUPPLYCUTLERY</t>
  </si>
  <si>
    <t>SUPPLYDELI GLOVES</t>
  </si>
  <si>
    <t>SUPPLYDELI PAPERS WAXED</t>
  </si>
  <si>
    <t>SUPPLYDEGREASERS</t>
  </si>
  <si>
    <t>SUPPLYDEGREASERS BK</t>
  </si>
  <si>
    <t>SUPPLYDISH LIQUIDS</t>
  </si>
  <si>
    <t>SUPPLYDISH LIQUIDS BK</t>
  </si>
  <si>
    <t>SUPPLYDISPLAYS &amp; RACKS</t>
  </si>
  <si>
    <t>SUPPLYEQUPMENT</t>
  </si>
  <si>
    <t>SUPPLYFOOD WRAP-BAGS</t>
  </si>
  <si>
    <t>SUPPLYFLOOR CLEANER</t>
  </si>
  <si>
    <t>SUPPLYFLOOR CLEANER BK</t>
  </si>
  <si>
    <t>SUPPLYGUEST CHECKS</t>
  </si>
  <si>
    <t>SUPPLYHAND SOAP</t>
  </si>
  <si>
    <t>SUPPLYLIQUID CLEANER</t>
  </si>
  <si>
    <t>SUPPLYLIQUID CLEANER BK</t>
  </si>
  <si>
    <t>SUPPLYMEAT DEPARTMENT</t>
  </si>
  <si>
    <t>SUPPLYNAPKINS</t>
  </si>
  <si>
    <t>SUPPLYOVEN CLEANERS</t>
  </si>
  <si>
    <t>SUPPLYOVEN CLEANERS BK</t>
  </si>
  <si>
    <t>SUPPLYPACKAGING &amp; SHIPP</t>
  </si>
  <si>
    <t>SUPPLYPAPER BAGS</t>
  </si>
  <si>
    <t>SUPPLYPAPER FOOD TRAY</t>
  </si>
  <si>
    <t>SUPPLYPAPER TOWELS</t>
  </si>
  <si>
    <t>SUPPLYPIZZA BX-CIRCLES</t>
  </si>
  <si>
    <t>SUPPLYPLASTIC BAGS</t>
  </si>
  <si>
    <t>SUPPLYPLATTERS &amp; LIDS</t>
  </si>
  <si>
    <t>SUPPLYREGISTER PAPER</t>
  </si>
  <si>
    <t>SUPPLYSANDWICH PICKS</t>
  </si>
  <si>
    <t>SUPPLYSANITIZER</t>
  </si>
  <si>
    <t>SUPPLYSANITIZER BK</t>
  </si>
  <si>
    <t>SUPPLYSIGN &amp; SHELF CLIP</t>
  </si>
  <si>
    <t>SUPPLYSOUFFLE CUPS</t>
  </si>
  <si>
    <t>SUPPLYSTRAWS &amp; STIRRERS</t>
  </si>
  <si>
    <t>SUPPLYSTYRO BOWL-PLATE</t>
  </si>
  <si>
    <t>SUPPLYSTYROFOAM TRAY</t>
  </si>
  <si>
    <t>SUPPLYTABLE COVERS</t>
  </si>
  <si>
    <t>SUPPLYTOILET TISSUE</t>
  </si>
  <si>
    <t>SUPPLYTRASH LINERS</t>
  </si>
  <si>
    <t>SUPPLYWINDOW CLEANER</t>
  </si>
  <si>
    <t>SUPPLYWINDOW CLEANER BK</t>
  </si>
  <si>
    <t>STORE EQUIPMENT</t>
  </si>
  <si>
    <t>TRADE SHOW BOOTH BILLINGS</t>
  </si>
  <si>
    <t>TRADE SHOW BOOTH BILLING</t>
  </si>
  <si>
    <t>CUSTOMER PRINTING FEE</t>
  </si>
  <si>
    <t>CUSTOMER PRINTING FEES</t>
  </si>
  <si>
    <t>*</t>
  </si>
  <si>
    <t>CUSTOMER PROGRAMS</t>
  </si>
  <si>
    <t>CUSTOMER COUPONS CREDIT</t>
  </si>
  <si>
    <t>FUEL SURCHARGE</t>
  </si>
  <si>
    <t>CIGARETTE RESTOCKING</t>
  </si>
  <si>
    <t>CIG RESTOCKING FEE</t>
  </si>
  <si>
    <t>SORBINI SALES &amp; MARKETING</t>
  </si>
  <si>
    <t>TRADE SHOW TICKETS SALES</t>
  </si>
  <si>
    <t>TRADE SHOW TICKET SALES</t>
  </si>
  <si>
    <t>TRADE SHOW REBATE CREDITS</t>
  </si>
  <si>
    <t>MDI MISC. CHARGES</t>
  </si>
  <si>
    <t>MDI CHARGES</t>
  </si>
  <si>
    <t>INVENTORY CROSSDOCKS</t>
  </si>
  <si>
    <t>DEFAULT CLASS CODE</t>
  </si>
  <si>
    <t>PSU WAREHOUSE ITEMS</t>
  </si>
  <si>
    <t>BIN (BIN)</t>
  </si>
  <si>
    <t>BX (BOX)</t>
  </si>
  <si>
    <t>CA (CASE)</t>
  </si>
  <si>
    <t>CN (CAN)</t>
  </si>
  <si>
    <t>CT (CARTON)</t>
  </si>
  <si>
    <t>DS (DISPLAY)</t>
  </si>
  <si>
    <t>EA (EACH)</t>
  </si>
  <si>
    <t>LB (POUND)</t>
  </si>
  <si>
    <t>ML (MILLILITER</t>
  </si>
  <si>
    <t>MOD (MOD)</t>
  </si>
  <si>
    <t>OZ (OUNCE)</t>
  </si>
  <si>
    <t>PK (PACK)</t>
  </si>
  <si>
    <t>PL (PALLET)</t>
  </si>
  <si>
    <t>RL (ROLL)</t>
  </si>
  <si>
    <t xml:space="preserve">MANUFACTURER CODE </t>
  </si>
  <si>
    <t>FUEL PRODUCTS</t>
  </si>
  <si>
    <t>UNLEADED-REGULAR</t>
  </si>
  <si>
    <t>UNLEADED-MID</t>
  </si>
  <si>
    <t>UNLEADED-PREMIUM</t>
  </si>
  <si>
    <t>DIESEL</t>
  </si>
  <si>
    <t>PROPANE FUEL</t>
  </si>
  <si>
    <t>KEROSENE FUEL</t>
  </si>
  <si>
    <t>OTHER FUEL PRODUCTS</t>
  </si>
  <si>
    <t>ETHANOL (FLEX FUEL)</t>
  </si>
  <si>
    <t>BIODIESEL</t>
  </si>
  <si>
    <t>E15</t>
  </si>
  <si>
    <t>RENEWABLE DIESEL</t>
  </si>
  <si>
    <t>CIGARETTES - PREMIUM</t>
  </si>
  <si>
    <t>CIGARETTES - BRANDED</t>
  </si>
  <si>
    <t>CIGARETTES - GENERIC</t>
  </si>
  <si>
    <t>OTHER CIGARETTES</t>
  </si>
  <si>
    <t>FUTURE</t>
  </si>
  <si>
    <t>OTHER TOBACCO/NICOTINE</t>
  </si>
  <si>
    <t>SMOKELESS TOBACCO</t>
  </si>
  <si>
    <t>SMOKELESS NON TOBACCO</t>
  </si>
  <si>
    <t>LITTLE CIGARS</t>
  </si>
  <si>
    <t>LITTLE CIGARS - HW</t>
  </si>
  <si>
    <t>PAPERS</t>
  </si>
  <si>
    <t>PIPES</t>
  </si>
  <si>
    <t>PIPE TOBACCO</t>
  </si>
  <si>
    <t>RYO TOBACCO</t>
  </si>
  <si>
    <t>OTHER TOBACCO</t>
  </si>
  <si>
    <t>E-CIGARETTES</t>
  </si>
  <si>
    <t>E-CIGS/VAPOR ACCESSORIES</t>
  </si>
  <si>
    <t>CBD</t>
  </si>
  <si>
    <t>BEER</t>
  </si>
  <si>
    <t>PREMIUM PLUS/SUPER PREM</t>
  </si>
  <si>
    <t>PREMIUM</t>
  </si>
  <si>
    <t>ALCOHOLIC CIDER</t>
  </si>
  <si>
    <t>BUDGET/VALUE</t>
  </si>
  <si>
    <t>IMPORTED</t>
  </si>
  <si>
    <t>MICROBREWS/CRAFT</t>
  </si>
  <si>
    <t>MALT LIQUOR (UNFLAVORED)</t>
  </si>
  <si>
    <t>NON-ALCHOLIC BEER</t>
  </si>
  <si>
    <t>FLAVORED MALT</t>
  </si>
  <si>
    <t>ALCOHOLIC SELTZER</t>
  </si>
  <si>
    <t>CHELADAS</t>
  </si>
  <si>
    <t>OTHER BEER</t>
  </si>
  <si>
    <t>WINE</t>
  </si>
  <si>
    <t>SPARKLING WINE</t>
  </si>
  <si>
    <t>RTD COOLERS/COCKTAILS</t>
  </si>
  <si>
    <t>FORTIFIED WINE</t>
  </si>
  <si>
    <t>OTHER WINE</t>
  </si>
  <si>
    <t>LIQUOR</t>
  </si>
  <si>
    <t>DISTILLED SPIRITS</t>
  </si>
  <si>
    <t>PREPARED COCKTAILS</t>
  </si>
  <si>
    <t>LIQUEURS &amp; CORDIALS</t>
  </si>
  <si>
    <t>COCKTAIL MIXES</t>
  </si>
  <si>
    <t>OTHER LIQUOR</t>
  </si>
  <si>
    <t>READY TO DRINK COCKTAILS</t>
  </si>
  <si>
    <t>PACKAGED BEVERAGES</t>
  </si>
  <si>
    <t>CARBONATED SOFT DRINKS</t>
  </si>
  <si>
    <t>ICED TEA</t>
  </si>
  <si>
    <t>SPORTS DRINKS</t>
  </si>
  <si>
    <t>JUICE/JUICE DRINKS</t>
  </si>
  <si>
    <t>WATER</t>
  </si>
  <si>
    <t>OTHER PACKAGED BEVERAGES</t>
  </si>
  <si>
    <t>ENERGY DRINKS</t>
  </si>
  <si>
    <t>ENHANCED WATER</t>
  </si>
  <si>
    <t>READY TO DRINK COFFEE</t>
  </si>
  <si>
    <t>CANDY</t>
  </si>
  <si>
    <t>GUM</t>
  </si>
  <si>
    <t>BREATH MINTS</t>
  </si>
  <si>
    <t>CHOCOLATE BARS/PACKS</t>
  </si>
  <si>
    <t>NON-CHOCOLATE BARS/PACKS</t>
  </si>
  <si>
    <t>REPACKED PEG CANDY</t>
  </si>
  <si>
    <t>NOVELTIES</t>
  </si>
  <si>
    <t>CHANGEMAKER/COUNTER/BULK</t>
  </si>
  <si>
    <t>SEASONAL CANDY</t>
  </si>
  <si>
    <t>OTHER CANDY</t>
  </si>
  <si>
    <t>FLUID MILK/MILK ALT PROD</t>
  </si>
  <si>
    <t>WHOLE MILK</t>
  </si>
  <si>
    <t>2% MILK</t>
  </si>
  <si>
    <t>1% MILK</t>
  </si>
  <si>
    <t>SKIM/NONFAT MILK</t>
  </si>
  <si>
    <t>FLAVORED MILK</t>
  </si>
  <si>
    <t>CREAM/CREAMER PRODUCTS</t>
  </si>
  <si>
    <t>OTHER MILK/MILK ALT PROD</t>
  </si>
  <si>
    <t>OTHER DAIRY/DELI PRODUCTS</t>
  </si>
  <si>
    <t>PACKAGED CHEESE</t>
  </si>
  <si>
    <t>BUTTER/MARGARINE</t>
  </si>
  <si>
    <t>COTTAGE/CREAM CH/SOUR CRM</t>
  </si>
  <si>
    <t>YOGURT</t>
  </si>
  <si>
    <t>OTHER DAIRY</t>
  </si>
  <si>
    <t>PACKAGED LUNCHEON MEAT</t>
  </si>
  <si>
    <t>OTHER PACKAGED MEATS</t>
  </si>
  <si>
    <t>MEAL/SNACK PACKS</t>
  </si>
  <si>
    <t>COMMISSARY PACKAGED FOODS</t>
  </si>
  <si>
    <t>SANDWICHES</t>
  </si>
  <si>
    <t>SALADS AND SIDES</t>
  </si>
  <si>
    <t>THAW, HEAT AND EAT</t>
  </si>
  <si>
    <t>MEALS, READY-TO-EAT</t>
  </si>
  <si>
    <t>THAW HEAT &amp; EAT SANDWICH</t>
  </si>
  <si>
    <t>MEALS READY TO EAT</t>
  </si>
  <si>
    <t>PACKAGED ICE CREAM/NOVLTY</t>
  </si>
  <si>
    <t>BULK ICE CREAM</t>
  </si>
  <si>
    <t>SINGLE SERVE ICE CREAM</t>
  </si>
  <si>
    <t>FRZYOGURT/SHERBERT/SORBET</t>
  </si>
  <si>
    <t>FROZEN NOVELTIES</t>
  </si>
  <si>
    <t>OTHER PACKAGED ICE CREAM</t>
  </si>
  <si>
    <t>FRZ DINNERS/ENTREES/MEALS</t>
  </si>
  <si>
    <t>OTHER FROZEN FOODS</t>
  </si>
  <si>
    <t>PACKAGED BREAD</t>
  </si>
  <si>
    <t>SALTY SNACKS</t>
  </si>
  <si>
    <t>POTATO CHIPS</t>
  </si>
  <si>
    <t>TORTILLA/CORN CHIPS</t>
  </si>
  <si>
    <t>PRETZELS</t>
  </si>
  <si>
    <t>NUTS/SEEDS</t>
  </si>
  <si>
    <t>PACKAGED RTE POPCORN</t>
  </si>
  <si>
    <t>CRACKERS</t>
  </si>
  <si>
    <t>OTHER SALTY SNACKS</t>
  </si>
  <si>
    <t>PUFFED SNACKS</t>
  </si>
  <si>
    <t>MIXED</t>
  </si>
  <si>
    <t>PACKAGED SWEET SNACKS</t>
  </si>
  <si>
    <t>SNACK CAKES/PASTRIES</t>
  </si>
  <si>
    <t>MUFFINS/DONUTS</t>
  </si>
  <si>
    <t>COOKIES</t>
  </si>
  <si>
    <t>OTHER PACKAGED SWT SNACKS</t>
  </si>
  <si>
    <t>ALTERNATIVE SNACKS</t>
  </si>
  <si>
    <t>MEAT SNACKS</t>
  </si>
  <si>
    <t>GRANOLA/FRUIT SNACKS</t>
  </si>
  <si>
    <t>HEALTH/ENERGY SNACKS</t>
  </si>
  <si>
    <t>OTHER ALTERNATIVE SNACKS</t>
  </si>
  <si>
    <t>PERISHABLE GROCERY</t>
  </si>
  <si>
    <t>FRUITS</t>
  </si>
  <si>
    <t>VEGETABLES</t>
  </si>
  <si>
    <t>SERVICE DELI MEATS</t>
  </si>
  <si>
    <t>SERVICE DELI CHEESE</t>
  </si>
  <si>
    <t>SERVICE DELI SALADS</t>
  </si>
  <si>
    <t>OTHER PERISHABLE GROCERY</t>
  </si>
  <si>
    <t>SHELF STABLE PRODUCTS</t>
  </si>
  <si>
    <t>PACKAGED COFFEE/TEA</t>
  </si>
  <si>
    <t>BREAKFAST CEREAL</t>
  </si>
  <si>
    <t>CONDIMENTS</t>
  </si>
  <si>
    <t>OTHER EDIBLE GROCERY</t>
  </si>
  <si>
    <t>WATER/BEVERAGE ENHANCERS</t>
  </si>
  <si>
    <t>NON-EDIBLE GROCERY</t>
  </si>
  <si>
    <t>LAUNDRY CARE</t>
  </si>
  <si>
    <t>DISH CARE</t>
  </si>
  <si>
    <t>HOUSEHOLD CARE</t>
  </si>
  <si>
    <t>PAPER/PLASTIC/FOIL PROD</t>
  </si>
  <si>
    <t>PET CARE</t>
  </si>
  <si>
    <t>OTHER NON-EDIBLE GROCERY</t>
  </si>
  <si>
    <t>ANALGESICS</t>
  </si>
  <si>
    <t>COUGH &amp; COLD REMEDIES</t>
  </si>
  <si>
    <t>STOMACH REMEDIES</t>
  </si>
  <si>
    <t>VITAMINS/SUPLIMENTS</t>
  </si>
  <si>
    <t>OTHER INTERNAL OTC MEDS</t>
  </si>
  <si>
    <t>GROOMING AIDS</t>
  </si>
  <si>
    <t>PERSONAL HYGIENE</t>
  </si>
  <si>
    <t>FAMILY PLANNING</t>
  </si>
  <si>
    <t>BABY CARE</t>
  </si>
  <si>
    <t>SKIN CARE/LOTION/EXTERNAL</t>
  </si>
  <si>
    <t>COSMETICS</t>
  </si>
  <si>
    <t>OTHER HBC</t>
  </si>
  <si>
    <t>LIQUID VITAMIN/SUP/ENERGY</t>
  </si>
  <si>
    <t>SMOKING CESSATION</t>
  </si>
  <si>
    <t>FILM/PHOTO</t>
  </si>
  <si>
    <t>SCHOOL/OFFICE SUPPLIES</t>
  </si>
  <si>
    <t>GREETING/GIFT/NOV/TOY/REC</t>
  </si>
  <si>
    <t>PERSONAL PROTECTIVE (PPE)</t>
  </si>
  <si>
    <t>WEARABLES/APPAREL</t>
  </si>
  <si>
    <t>SMOKING ACCESSORIES</t>
  </si>
  <si>
    <t>VIDEO/AUDIO TAPES</t>
  </si>
  <si>
    <t>HARDWARE/TOOLS/HOUSEWARES</t>
  </si>
  <si>
    <t>FLORAL</t>
  </si>
  <si>
    <t>SEASONAL</t>
  </si>
  <si>
    <t>OTHER GENERAL MERCHANDISE</t>
  </si>
  <si>
    <t>TELECOMMUNICATIONS HRDWRE</t>
  </si>
  <si>
    <t>PROPANE EXCHANGES</t>
  </si>
  <si>
    <t>PUBLICATIONS</t>
  </si>
  <si>
    <t>NEWSPAPERS</t>
  </si>
  <si>
    <t>MAGAZINES</t>
  </si>
  <si>
    <t>AGE-RESTRICTED MAGAZINES</t>
  </si>
  <si>
    <t>PAPERBACKS/BOOKS</t>
  </si>
  <si>
    <t>COMICS</t>
  </si>
  <si>
    <t>TRADERS</t>
  </si>
  <si>
    <t>MAPS</t>
  </si>
  <si>
    <t>OTHER PUBLICATIONS</t>
  </si>
  <si>
    <t>AUTOMOTIVE PRODUCTS</t>
  </si>
  <si>
    <t>MOTOR OIL</t>
  </si>
  <si>
    <t>ANTI-FREEZE/COOLANT/WASH</t>
  </si>
  <si>
    <t>TRANSMISSION/BRAKE FLUIDS</t>
  </si>
  <si>
    <t>CAR CARE</t>
  </si>
  <si>
    <t>OTHER ADDITIVES</t>
  </si>
  <si>
    <t>OTHER AUTOMOTIVE PRODUCTS</t>
  </si>
  <si>
    <t>AUTOMOTIVE SERVICES</t>
  </si>
  <si>
    <t>LUBE/OIL CHANGE</t>
  </si>
  <si>
    <t>VACUUM/AIR/WATER</t>
  </si>
  <si>
    <t>CAR WASH</t>
  </si>
  <si>
    <t>AUTO REPAIR</t>
  </si>
  <si>
    <t>INSPECTION SERVICES</t>
  </si>
  <si>
    <t>OTHER AUTO SERVICES</t>
  </si>
  <si>
    <t>STORE SERVICES</t>
  </si>
  <si>
    <t>PAY PHONES</t>
  </si>
  <si>
    <t>VIDEO RENTAL</t>
  </si>
  <si>
    <t>MONEY ORDERS/MONEY GRAMS</t>
  </si>
  <si>
    <t>CHECK CASHING</t>
  </si>
  <si>
    <t>ATM</t>
  </si>
  <si>
    <t>COPY/FAX</t>
  </si>
  <si>
    <t>POSTAL/UPS</t>
  </si>
  <si>
    <t>VENDING</t>
  </si>
  <si>
    <t>TICKETS</t>
  </si>
  <si>
    <t>HOME DELIVERY</t>
  </si>
  <si>
    <t>AMUSEMENTS</t>
  </si>
  <si>
    <t>LICENSES</t>
  </si>
  <si>
    <t>OTHER STORE SERVICES</t>
  </si>
  <si>
    <t>PREPAID CARDS (FEE ONLY)</t>
  </si>
  <si>
    <t>LOTTERY/GAMING</t>
  </si>
  <si>
    <t>LOTTERY</t>
  </si>
  <si>
    <t>SCRATCH TICKETS</t>
  </si>
  <si>
    <t>VIDEO GAMING REVENUE</t>
  </si>
  <si>
    <t>SLOT MACHINE REVENUE</t>
  </si>
  <si>
    <t>ICE</t>
  </si>
  <si>
    <t>FOOD SERVICE PREP ONSITE</t>
  </si>
  <si>
    <t>CHICKEN</t>
  </si>
  <si>
    <t>MEXICAN</t>
  </si>
  <si>
    <t>PIZZA</t>
  </si>
  <si>
    <t>HOT DOGS/ROLLER GRILL</t>
  </si>
  <si>
    <t>HAMBURGERS</t>
  </si>
  <si>
    <t>SANDWICHES/WRAPS</t>
  </si>
  <si>
    <t>FROZEN TREATS</t>
  </si>
  <si>
    <t>SOUP AND SALAD</t>
  </si>
  <si>
    <t>OTHER CUISINE</t>
  </si>
  <si>
    <t>HOT DISP BEVERAGES</t>
  </si>
  <si>
    <t>COFFEE</t>
  </si>
  <si>
    <t>HOT CHOCLATE</t>
  </si>
  <si>
    <t>SPECIALTY COFFEE</t>
  </si>
  <si>
    <t>REFILLS</t>
  </si>
  <si>
    <t>COFFEE CLUB MUGS</t>
  </si>
  <si>
    <t>OTHER HOT DISPENSED BEV</t>
  </si>
  <si>
    <t>COLD DISPENSED BEVERAGES</t>
  </si>
  <si>
    <t>FOUNTAIN-CARBONATED</t>
  </si>
  <si>
    <t>FOUNTAIN-NON-CARBONATED</t>
  </si>
  <si>
    <t>FOUNTAIN-SPORTS/ENERGY</t>
  </si>
  <si>
    <t>FOUNTAIN-REFILLS</t>
  </si>
  <si>
    <t>FOUNTAIN-CLUB MUGS</t>
  </si>
  <si>
    <t>OTHER COLD DISPENSED BEV</t>
  </si>
  <si>
    <t>FROZEN DISP BEVERAGES</t>
  </si>
  <si>
    <t>FROZEN CARBONATED BEV</t>
  </si>
  <si>
    <t>FROZEN NON-CARBONATED</t>
  </si>
  <si>
    <t>OTHER FRZN BEVERAGES</t>
  </si>
  <si>
    <t>PREPAID TELECOMMUNICATION</t>
  </si>
  <si>
    <t>PRE-PAID PHONE CARDS</t>
  </si>
  <si>
    <t>OTHER PREPAID CARDS</t>
  </si>
  <si>
    <t>CIGAR - AL CAPONE &amp; DJARUM</t>
  </si>
  <si>
    <t>SERVICE CHARGES</t>
  </si>
  <si>
    <t>SURCHARGES</t>
  </si>
  <si>
    <t>STORE USE/SUPPLY</t>
  </si>
  <si>
    <t>CODE</t>
  </si>
  <si>
    <t>A-1</t>
  </si>
  <si>
    <t>ABAG</t>
  </si>
  <si>
    <t>14AG</t>
  </si>
  <si>
    <t>ABZBA</t>
  </si>
  <si>
    <t>ABBA ZABBA</t>
  </si>
  <si>
    <t>ACAPP</t>
  </si>
  <si>
    <t>ANDY CAPP</t>
  </si>
  <si>
    <t>ACCNT</t>
  </si>
  <si>
    <t>ACCENT</t>
  </si>
  <si>
    <t>ACGRN</t>
  </si>
  <si>
    <t>A &amp; C GRENADIER</t>
  </si>
  <si>
    <t>ACHEM</t>
  </si>
  <si>
    <t>AQUA CHEM</t>
  </si>
  <si>
    <t>ACID</t>
  </si>
  <si>
    <t>ACTII</t>
  </si>
  <si>
    <t>ACT II</t>
  </si>
  <si>
    <t>ACTIO</t>
  </si>
  <si>
    <t>ACTION</t>
  </si>
  <si>
    <t>ACTVA</t>
  </si>
  <si>
    <t>ACTIVIA</t>
  </si>
  <si>
    <t>AD</t>
  </si>
  <si>
    <t>ADAMS</t>
  </si>
  <si>
    <t>ADAMS CHEESE</t>
  </si>
  <si>
    <t>ADRDK</t>
  </si>
  <si>
    <t>ADIRONDACK</t>
  </si>
  <si>
    <t>ADVIL</t>
  </si>
  <si>
    <t>ADVP</t>
  </si>
  <si>
    <t>ADVANCE PIERRE</t>
  </si>
  <si>
    <t>AFARM</t>
  </si>
  <si>
    <t>ABBOTSFORD FARM</t>
  </si>
  <si>
    <t>AFRIN</t>
  </si>
  <si>
    <t>AGAME</t>
  </si>
  <si>
    <t>A GAME</t>
  </si>
  <si>
    <t>AIM</t>
  </si>
  <si>
    <t>AIRHD</t>
  </si>
  <si>
    <t>AIRHEAD</t>
  </si>
  <si>
    <t>AIRIO</t>
  </si>
  <si>
    <t>AJAX</t>
  </si>
  <si>
    <t>ALBAN</t>
  </si>
  <si>
    <t>ALBANESE</t>
  </si>
  <si>
    <t>ALCAP</t>
  </si>
  <si>
    <t>AL CAPONE</t>
  </si>
  <si>
    <t>ALDNT</t>
  </si>
  <si>
    <t>AL DENTE</t>
  </si>
  <si>
    <t>ALEVE</t>
  </si>
  <si>
    <t>ALGIC</t>
  </si>
  <si>
    <t>ALLIGATOR ICE</t>
  </si>
  <si>
    <t>ALGRA</t>
  </si>
  <si>
    <t>ALLEGRA</t>
  </si>
  <si>
    <t>ALKAS</t>
  </si>
  <si>
    <t>ALKA SELTZER</t>
  </si>
  <si>
    <t>ALL</t>
  </si>
  <si>
    <t>ALLEY</t>
  </si>
  <si>
    <t>ALLEY CAT</t>
  </si>
  <si>
    <t>ALMJY</t>
  </si>
  <si>
    <t>ALMOND JOY</t>
  </si>
  <si>
    <t>ALPAL</t>
  </si>
  <si>
    <t>AL'S PALS</t>
  </si>
  <si>
    <t>ALPHA</t>
  </si>
  <si>
    <t>ALPO</t>
  </si>
  <si>
    <t>ALTDS</t>
  </si>
  <si>
    <t>ALTOIDS</t>
  </si>
  <si>
    <t>ALWAY</t>
  </si>
  <si>
    <t>ALWAYS</t>
  </si>
  <si>
    <t>AMBRO</t>
  </si>
  <si>
    <t>AMBROSIA</t>
  </si>
  <si>
    <t>AMBST</t>
  </si>
  <si>
    <t>AMERICA'S BEST</t>
  </si>
  <si>
    <t>AMKIT</t>
  </si>
  <si>
    <t>AMISH KITCHEN</t>
  </si>
  <si>
    <t>AMLIC</t>
  </si>
  <si>
    <t>AMER LICORICE</t>
  </si>
  <si>
    <t>AMRSO</t>
  </si>
  <si>
    <t>AMOROSO</t>
  </si>
  <si>
    <t>AMSPT</t>
  </si>
  <si>
    <t>AMERICAN SPIRIT</t>
  </si>
  <si>
    <t>AMYS</t>
  </si>
  <si>
    <t>AMY'S</t>
  </si>
  <si>
    <t>AMZNG</t>
  </si>
  <si>
    <t>A-MAIZE-ING</t>
  </si>
  <si>
    <t>ANBSL</t>
  </si>
  <si>
    <t>ANBESOL</t>
  </si>
  <si>
    <t>ANCHR</t>
  </si>
  <si>
    <t>ANCHOR</t>
  </si>
  <si>
    <t>ANCPK</t>
  </si>
  <si>
    <t>ANCHOR PACKAGIN</t>
  </si>
  <si>
    <t>ANDES</t>
  </si>
  <si>
    <t>ANELL</t>
  </si>
  <si>
    <t>AUNT NELLIES</t>
  </si>
  <si>
    <t>ANGEL</t>
  </si>
  <si>
    <t>ANGEL SOFT</t>
  </si>
  <si>
    <t>ANGIE</t>
  </si>
  <si>
    <t>ANGIE'S</t>
  </si>
  <si>
    <t>ANNIE</t>
  </si>
  <si>
    <t>ANNIE'S</t>
  </si>
  <si>
    <t>APALM</t>
  </si>
  <si>
    <t>ARNOLD PALMER</t>
  </si>
  <si>
    <t>APLAC</t>
  </si>
  <si>
    <t>APPALACHIA</t>
  </si>
  <si>
    <t>APOLO</t>
  </si>
  <si>
    <t>APOLLO</t>
  </si>
  <si>
    <t>APTER</t>
  </si>
  <si>
    <t>AQNET</t>
  </si>
  <si>
    <t>AQUA NET</t>
  </si>
  <si>
    <t>AQSTR</t>
  </si>
  <si>
    <t>AQUASTAR</t>
  </si>
  <si>
    <t>AQUAF</t>
  </si>
  <si>
    <t>AQUAFRESH</t>
  </si>
  <si>
    <t>AQUAM</t>
  </si>
  <si>
    <t>AQUAMATE</t>
  </si>
  <si>
    <t>ARBYS</t>
  </si>
  <si>
    <t>ARBY'S</t>
  </si>
  <si>
    <t>ARGO</t>
  </si>
  <si>
    <t>ARIZO</t>
  </si>
  <si>
    <t>ARIZONA</t>
  </si>
  <si>
    <t>ARMHM</t>
  </si>
  <si>
    <t>ARM &amp; HAMMER</t>
  </si>
  <si>
    <t>ARMOR</t>
  </si>
  <si>
    <t>ARMOR ALL</t>
  </si>
  <si>
    <t>ARMOU</t>
  </si>
  <si>
    <t>ARMOUR</t>
  </si>
  <si>
    <t>ASHCK</t>
  </si>
  <si>
    <t>AFTERSHOCKS</t>
  </si>
  <si>
    <t>ATEND</t>
  </si>
  <si>
    <t>ALWAYS TENDER</t>
  </si>
  <si>
    <t>ATHNS</t>
  </si>
  <si>
    <t>ATHENOS</t>
  </si>
  <si>
    <t>AUGUS</t>
  </si>
  <si>
    <t>AUGUSTINE</t>
  </si>
  <si>
    <t>AUNTJ</t>
  </si>
  <si>
    <t>AUNT JEMIMA</t>
  </si>
  <si>
    <t>AUSSI</t>
  </si>
  <si>
    <t>AUSSIE</t>
  </si>
  <si>
    <t>AUSTN</t>
  </si>
  <si>
    <t>AUSTIN'S</t>
  </si>
  <si>
    <t>AUTOG</t>
  </si>
  <si>
    <t>AUTOGUARD</t>
  </si>
  <si>
    <t>AVENO</t>
  </si>
  <si>
    <t>AVEENO</t>
  </si>
  <si>
    <t>AVNTI</t>
  </si>
  <si>
    <t>AVANTI</t>
  </si>
  <si>
    <t>AXE</t>
  </si>
  <si>
    <t>AZO</t>
  </si>
  <si>
    <t>AZTEC</t>
  </si>
  <si>
    <t>AZTECA</t>
  </si>
  <si>
    <t>BABYB</t>
  </si>
  <si>
    <t>BABYBEL</t>
  </si>
  <si>
    <t>BACC</t>
  </si>
  <si>
    <t>BACC OFF</t>
  </si>
  <si>
    <t>BADIA</t>
  </si>
  <si>
    <t>BAGEL</t>
  </si>
  <si>
    <t>BAGEL BITES</t>
  </si>
  <si>
    <t>BAKER</t>
  </si>
  <si>
    <t>BAKER'S</t>
  </si>
  <si>
    <t>BAKML</t>
  </si>
  <si>
    <t>BAKIN MIRACLE</t>
  </si>
  <si>
    <t>BALL</t>
  </si>
  <si>
    <t>BALTR</t>
  </si>
  <si>
    <t>BALTER</t>
  </si>
  <si>
    <t>BAMBA</t>
  </si>
  <si>
    <t>BAND</t>
  </si>
  <si>
    <t>BAND AID</t>
  </si>
  <si>
    <t>BANDH</t>
  </si>
  <si>
    <t>B &amp; H</t>
  </si>
  <si>
    <t>BANQT</t>
  </si>
  <si>
    <t>BANQUET</t>
  </si>
  <si>
    <t>BAR S</t>
  </si>
  <si>
    <t>BARE</t>
  </si>
  <si>
    <t>BAREB</t>
  </si>
  <si>
    <t>BAREBELLS</t>
  </si>
  <si>
    <t>BARLA</t>
  </si>
  <si>
    <t>BARILLA</t>
  </si>
  <si>
    <t>BARLK</t>
  </si>
  <si>
    <t>BAR LEAKS</t>
  </si>
  <si>
    <t>BARNA</t>
  </si>
  <si>
    <t>BARNANA</t>
  </si>
  <si>
    <t>BARNY</t>
  </si>
  <si>
    <t>BARNEY'S BAKERY</t>
  </si>
  <si>
    <t>BARON</t>
  </si>
  <si>
    <t>RED BARON</t>
  </si>
  <si>
    <t>BASIC</t>
  </si>
  <si>
    <t>BASST</t>
  </si>
  <si>
    <t>BASSETT</t>
  </si>
  <si>
    <t>BAYER</t>
  </si>
  <si>
    <t>BAYV</t>
  </si>
  <si>
    <t>BAY VALLEY</t>
  </si>
  <si>
    <t>BAZKA</t>
  </si>
  <si>
    <t>BAZOOKA</t>
  </si>
  <si>
    <t>BBASC</t>
  </si>
  <si>
    <t>BABY BASIC</t>
  </si>
  <si>
    <t>BBOAT</t>
  </si>
  <si>
    <t>BANANA BOAT</t>
  </si>
  <si>
    <t>BBOY</t>
  </si>
  <si>
    <t>BILLY BOY</t>
  </si>
  <si>
    <t>BBRIT</t>
  </si>
  <si>
    <t>BROWNIE BRITTLE</t>
  </si>
  <si>
    <t>BBURN</t>
  </si>
  <si>
    <t>BLACKBURN</t>
  </si>
  <si>
    <t>BBUSH</t>
  </si>
  <si>
    <t>BRAKEBUSH</t>
  </si>
  <si>
    <t>BCBNT</t>
  </si>
  <si>
    <t>BC BUNDT</t>
  </si>
  <si>
    <t>BCHNT</t>
  </si>
  <si>
    <t>BEECHNUT</t>
  </si>
  <si>
    <t>BCKWD</t>
  </si>
  <si>
    <t>BACKWOODS</t>
  </si>
  <si>
    <t>BCLIF</t>
  </si>
  <si>
    <t>BEACH CLIFF</t>
  </si>
  <si>
    <t>BDSHW</t>
  </si>
  <si>
    <t>BRADSHAW RANCH</t>
  </si>
  <si>
    <t>BDUKE</t>
  </si>
  <si>
    <t>BIG DUKE</t>
  </si>
  <si>
    <t>BEANO</t>
  </si>
  <si>
    <t>BEE</t>
  </si>
  <si>
    <t>BELLA</t>
  </si>
  <si>
    <t>BELLABERRY</t>
  </si>
  <si>
    <t>BENS</t>
  </si>
  <si>
    <t>BENZL</t>
  </si>
  <si>
    <t>BENZEL'S</t>
  </si>
  <si>
    <t>BERKS</t>
  </si>
  <si>
    <t>BERK'S</t>
  </si>
  <si>
    <t>BESTM</t>
  </si>
  <si>
    <t>BEST MAID</t>
  </si>
  <si>
    <t>BETTY</t>
  </si>
  <si>
    <t>BETTY CROCKER</t>
  </si>
  <si>
    <t>BEYE</t>
  </si>
  <si>
    <t>BIRD'S EYE</t>
  </si>
  <si>
    <t>BFNGR</t>
  </si>
  <si>
    <t>BUTTERFINGER</t>
  </si>
  <si>
    <t>BFREE</t>
  </si>
  <si>
    <t>BEE FREE</t>
  </si>
  <si>
    <t>BGHUG</t>
  </si>
  <si>
    <t>BIG HUGS</t>
  </si>
  <si>
    <t>BGLBT</t>
  </si>
  <si>
    <t>BGLOW</t>
  </si>
  <si>
    <t>BIGELOW</t>
  </si>
  <si>
    <t>BHF</t>
  </si>
  <si>
    <t>BOLTHOUSE FARMS</t>
  </si>
  <si>
    <t>BIC</t>
  </si>
  <si>
    <t>BIGS</t>
  </si>
  <si>
    <t>BILLY</t>
  </si>
  <si>
    <t>BRONCO BILLY'S</t>
  </si>
  <si>
    <t>BIRDS</t>
  </si>
  <si>
    <t>BIRDS EYE</t>
  </si>
  <si>
    <t>BKASS</t>
  </si>
  <si>
    <t>BLACK KASSELL</t>
  </si>
  <si>
    <t>BKTHN</t>
  </si>
  <si>
    <t>BARK THINS</t>
  </si>
  <si>
    <t>BLACK</t>
  </si>
  <si>
    <t>BLACKSTONE</t>
  </si>
  <si>
    <t>BLAIN</t>
  </si>
  <si>
    <t>BLAINE BORING</t>
  </si>
  <si>
    <t>BLCHW</t>
  </si>
  <si>
    <t>BIG LEAGUE CHEW</t>
  </si>
  <si>
    <t>BLKBF</t>
  </si>
  <si>
    <t>BLACK BUFFALO</t>
  </si>
  <si>
    <t>BLKMD</t>
  </si>
  <si>
    <t>BLACK &amp; MILD</t>
  </si>
  <si>
    <t>BLKPL</t>
  </si>
  <si>
    <t>BLACK PEARL</t>
  </si>
  <si>
    <t>BLKPT</t>
  </si>
  <si>
    <t>BLACK POINTE</t>
  </si>
  <si>
    <t>BLNTV</t>
  </si>
  <si>
    <t>BLUNTVILLE</t>
  </si>
  <si>
    <t>BLONT</t>
  </si>
  <si>
    <t>BLOUNT</t>
  </si>
  <si>
    <t>BLOUN</t>
  </si>
  <si>
    <t>BLRBN</t>
  </si>
  <si>
    <t>BLUE RIBBON</t>
  </si>
  <si>
    <t>BLRCO</t>
  </si>
  <si>
    <t>BELLARICO</t>
  </si>
  <si>
    <t>BLRDS</t>
  </si>
  <si>
    <t>BALLARDS</t>
  </si>
  <si>
    <t>BLSTX</t>
  </si>
  <si>
    <t>BLISTEX</t>
  </si>
  <si>
    <t>BLU</t>
  </si>
  <si>
    <t>BLUDF</t>
  </si>
  <si>
    <t>BLUE DEF</t>
  </si>
  <si>
    <t>BLUEB</t>
  </si>
  <si>
    <t>BLUE BONNET</t>
  </si>
  <si>
    <t>BLUED</t>
  </si>
  <si>
    <t>BLUE DIAMOND</t>
  </si>
  <si>
    <t>BLUEW</t>
  </si>
  <si>
    <t>BLUE WATER</t>
  </si>
  <si>
    <t>BLUNT</t>
  </si>
  <si>
    <t>BLVTA</t>
  </si>
  <si>
    <t>BELVITA</t>
  </si>
  <si>
    <t>BLWPP</t>
  </si>
  <si>
    <t>BLOW POP</t>
  </si>
  <si>
    <t>BMEDW</t>
  </si>
  <si>
    <t>BEAVER MEADOW</t>
  </si>
  <si>
    <t>BMNTN</t>
  </si>
  <si>
    <t>BIG MOUNTAIN</t>
  </si>
  <si>
    <t>BMOZZ</t>
  </si>
  <si>
    <t>BIG MOZZ</t>
  </si>
  <si>
    <t>BNDRL</t>
  </si>
  <si>
    <t>BENADRYL</t>
  </si>
  <si>
    <t>BNFUL</t>
  </si>
  <si>
    <t>BENEFUL</t>
  </si>
  <si>
    <t>BNGAY</t>
  </si>
  <si>
    <t>BEN GAY</t>
  </si>
  <si>
    <t>BNHNA</t>
  </si>
  <si>
    <t>BENIHANA</t>
  </si>
  <si>
    <t>BNJRY</t>
  </si>
  <si>
    <t>BEN &amp; JERRY'S</t>
  </si>
  <si>
    <t>BNSNS</t>
  </si>
  <si>
    <t>BENSON'S</t>
  </si>
  <si>
    <t>BOBEV</t>
  </si>
  <si>
    <t>BOB EVANS</t>
  </si>
  <si>
    <t>BOBOS</t>
  </si>
  <si>
    <t>BOBO'S</t>
  </si>
  <si>
    <t>BONAP</t>
  </si>
  <si>
    <t>BON APPETIT</t>
  </si>
  <si>
    <t>BONCI</t>
  </si>
  <si>
    <t>BONICI</t>
  </si>
  <si>
    <t>BONES</t>
  </si>
  <si>
    <t>BONES COFFEE</t>
  </si>
  <si>
    <t>BOOM</t>
  </si>
  <si>
    <t>BOOMCHICKAPOP</t>
  </si>
  <si>
    <t>BORDN</t>
  </si>
  <si>
    <t>BORDEN</t>
  </si>
  <si>
    <t>BORKM</t>
  </si>
  <si>
    <t>BORKUM RIFF</t>
  </si>
  <si>
    <t>BOSCO</t>
  </si>
  <si>
    <t>BOSKI</t>
  </si>
  <si>
    <t>BOUNC</t>
  </si>
  <si>
    <t>BOUNCE</t>
  </si>
  <si>
    <t>BOUNT</t>
  </si>
  <si>
    <t>BOUNTY</t>
  </si>
  <si>
    <t>BOWIE</t>
  </si>
  <si>
    <t>BOYER</t>
  </si>
  <si>
    <t>BOYRD</t>
  </si>
  <si>
    <t>CHEF BOYARDEE</t>
  </si>
  <si>
    <t>BPARK</t>
  </si>
  <si>
    <t>BALL PARK</t>
  </si>
  <si>
    <t>BPRLZ</t>
  </si>
  <si>
    <t>BOBA PEARLZ</t>
  </si>
  <si>
    <t>BRACH</t>
  </si>
  <si>
    <t>BRACH'S</t>
  </si>
  <si>
    <t>BRBSL</t>
  </si>
  <si>
    <t>BARBASOL</t>
  </si>
  <si>
    <t>BRIGS</t>
  </si>
  <si>
    <t>BRIGGS STRATTON</t>
  </si>
  <si>
    <t>BRILL</t>
  </si>
  <si>
    <t>BRILO</t>
  </si>
  <si>
    <t>BRILLO</t>
  </si>
  <si>
    <t>BRIMS</t>
  </si>
  <si>
    <t>BRKST</t>
  </si>
  <si>
    <t>BREAKSTONE</t>
  </si>
  <si>
    <t>BRNUM</t>
  </si>
  <si>
    <t>BARNUM</t>
  </si>
  <si>
    <t>BROKS</t>
  </si>
  <si>
    <t>BROOKS</t>
  </si>
  <si>
    <t>BROOK</t>
  </si>
  <si>
    <t>BROOKSIDE</t>
  </si>
  <si>
    <t>BROS</t>
  </si>
  <si>
    <t>BROTHERS</t>
  </si>
  <si>
    <t>BROWN</t>
  </si>
  <si>
    <t>BROWN'S</t>
  </si>
  <si>
    <t>BRUCE</t>
  </si>
  <si>
    <t>BRUT</t>
  </si>
  <si>
    <t>BRUTE</t>
  </si>
  <si>
    <t>BRUTH</t>
  </si>
  <si>
    <t>BABY RUTH</t>
  </si>
  <si>
    <t>BRWNY</t>
  </si>
  <si>
    <t>BRAWNY</t>
  </si>
  <si>
    <t>BSAVR</t>
  </si>
  <si>
    <t>BREATHSAVER</t>
  </si>
  <si>
    <t>BSCAM</t>
  </si>
  <si>
    <t>BASIC AMERICA</t>
  </si>
  <si>
    <t>BSG</t>
  </si>
  <si>
    <t>BSHAG</t>
  </si>
  <si>
    <t>BALI SHAG</t>
  </si>
  <si>
    <t>BSMOK</t>
  </si>
  <si>
    <t>BLUE SMOKE</t>
  </si>
  <si>
    <t>BSQCK</t>
  </si>
  <si>
    <t>BISQUICK</t>
  </si>
  <si>
    <t>BTB</t>
  </si>
  <si>
    <t>BUTTERBALL</t>
  </si>
  <si>
    <t>BUDS</t>
  </si>
  <si>
    <t>BUD'S BEST</t>
  </si>
  <si>
    <t>BUGJC</t>
  </si>
  <si>
    <t>BUG JUICE</t>
  </si>
  <si>
    <t>BUGLE</t>
  </si>
  <si>
    <t>BUGLES</t>
  </si>
  <si>
    <t>BUGLR</t>
  </si>
  <si>
    <t>BUGLER</t>
  </si>
  <si>
    <t>BULLD</t>
  </si>
  <si>
    <t>BULL DURHAM</t>
  </si>
  <si>
    <t>BULLS</t>
  </si>
  <si>
    <t>BULLS EYE</t>
  </si>
  <si>
    <t>BUNN</t>
  </si>
  <si>
    <t>BURRY</t>
  </si>
  <si>
    <t>BUSH</t>
  </si>
  <si>
    <t>BVALU</t>
  </si>
  <si>
    <t>BETTER VALU</t>
  </si>
  <si>
    <t>BVIEW</t>
  </si>
  <si>
    <t>BELL-VIEW</t>
  </si>
  <si>
    <t>BVIST</t>
  </si>
  <si>
    <t>BELLA VISTA</t>
  </si>
  <si>
    <t>BWAG</t>
  </si>
  <si>
    <t>BUTCHER WAGON</t>
  </si>
  <si>
    <t>BYLER</t>
  </si>
  <si>
    <t>BYLER'S</t>
  </si>
  <si>
    <t>BYUMY</t>
  </si>
  <si>
    <t>BIG YUMMY</t>
  </si>
  <si>
    <t>C INN</t>
  </si>
  <si>
    <t>COUNTRY INN</t>
  </si>
  <si>
    <t>C&amp;D</t>
  </si>
  <si>
    <t>CABIN</t>
  </si>
  <si>
    <t>LOG CABIN</t>
  </si>
  <si>
    <t>CABO</t>
  </si>
  <si>
    <t>CAFEV</t>
  </si>
  <si>
    <t>CAFE VALLEY</t>
  </si>
  <si>
    <t>CAHOY</t>
  </si>
  <si>
    <t>CHIPS AHOY</t>
  </si>
  <si>
    <t>CAKEB</t>
  </si>
  <si>
    <t>CAKEBITES</t>
  </si>
  <si>
    <t>CAKEM</t>
  </si>
  <si>
    <t>CAKE MATE</t>
  </si>
  <si>
    <t>CALBE</t>
  </si>
  <si>
    <t>CALBEE</t>
  </si>
  <si>
    <t>CALCO</t>
  </si>
  <si>
    <t>CALICO</t>
  </si>
  <si>
    <t>CALMT</t>
  </si>
  <si>
    <t>CALUMET</t>
  </si>
  <si>
    <t>CAMEL</t>
  </si>
  <si>
    <t>CAMP</t>
  </si>
  <si>
    <t>CAMPBELL'S</t>
  </si>
  <si>
    <t>CAMPF</t>
  </si>
  <si>
    <t>CAMPFIRE</t>
  </si>
  <si>
    <t>CANDY TREASURE</t>
  </si>
  <si>
    <t>CANEL</t>
  </si>
  <si>
    <t>CANEL'S</t>
  </si>
  <si>
    <t>CANIN</t>
  </si>
  <si>
    <t>CANINE CARRY OU</t>
  </si>
  <si>
    <t>CAPRI</t>
  </si>
  <si>
    <t>CAPSN</t>
  </si>
  <si>
    <t>CAPRI SUN</t>
  </si>
  <si>
    <t>CARLY</t>
  </si>
  <si>
    <t>CARLEY'S COOKIE</t>
  </si>
  <si>
    <t>CARMX</t>
  </si>
  <si>
    <t>CARMEX</t>
  </si>
  <si>
    <t>CARYS</t>
  </si>
  <si>
    <t>CASNO</t>
  </si>
  <si>
    <t>CASINO GOLD</t>
  </si>
  <si>
    <t>CASTL</t>
  </si>
  <si>
    <t>WHITE CASTLE</t>
  </si>
  <si>
    <t>CBLCK</t>
  </si>
  <si>
    <t>CAPTAIN BLACK</t>
  </si>
  <si>
    <t>CBPZA</t>
  </si>
  <si>
    <t>CLAYSBURG PIZZA</t>
  </si>
  <si>
    <t>CCROS</t>
  </si>
  <si>
    <t>CRISS CROSS</t>
  </si>
  <si>
    <t>CCRSH</t>
  </si>
  <si>
    <t>COOKIE CRUSH</t>
  </si>
  <si>
    <t>CCRSP</t>
  </si>
  <si>
    <t>COOL CRISP</t>
  </si>
  <si>
    <t>CDBRY</t>
  </si>
  <si>
    <t>CADBURY</t>
  </si>
  <si>
    <t>CDISH</t>
  </si>
  <si>
    <t>CRYSTAL DISH</t>
  </si>
  <si>
    <t>CELLA</t>
  </si>
  <si>
    <t>CELNE</t>
  </si>
  <si>
    <t>CELLONE BAKERY</t>
  </si>
  <si>
    <t>CFILA</t>
  </si>
  <si>
    <t>CHICK-FIL-A</t>
  </si>
  <si>
    <t>CFOAM</t>
  </si>
  <si>
    <t>SEA FOAM</t>
  </si>
  <si>
    <t>CGINN</t>
  </si>
  <si>
    <t>COLLEGE INN</t>
  </si>
  <si>
    <t>CHALT</t>
  </si>
  <si>
    <t>CHALET</t>
  </si>
  <si>
    <t>CHAMP</t>
  </si>
  <si>
    <t>CHAMPION</t>
  </si>
  <si>
    <t>CHAPS</t>
  </si>
  <si>
    <t>CHAP STICK</t>
  </si>
  <si>
    <t>CHARM</t>
  </si>
  <si>
    <t>CHARMS</t>
  </si>
  <si>
    <t>CHATT</t>
  </si>
  <si>
    <t>CHATTANOOGA</t>
  </si>
  <si>
    <t>CHBLN</t>
  </si>
  <si>
    <t>CHERRY BLEND</t>
  </si>
  <si>
    <t>CHEFC</t>
  </si>
  <si>
    <t>CHEF CRAFT</t>
  </si>
  <si>
    <t>CHEFM</t>
  </si>
  <si>
    <t>CHEF MATE</t>
  </si>
  <si>
    <t>CHEFP</t>
  </si>
  <si>
    <t>CHEF PIERRE</t>
  </si>
  <si>
    <t>CHEFS</t>
  </si>
  <si>
    <t>CHEF'S CUT</t>
  </si>
  <si>
    <t>CHEST</t>
  </si>
  <si>
    <t>CHESTERFIELD</t>
  </si>
  <si>
    <t>CHEX</t>
  </si>
  <si>
    <t>CHEYN</t>
  </si>
  <si>
    <t>CHEYENNE</t>
  </si>
  <si>
    <t>CHICH</t>
  </si>
  <si>
    <t>CHI CHI'S</t>
  </si>
  <si>
    <t>CHILL</t>
  </si>
  <si>
    <t>CLOVER HILL</t>
  </si>
  <si>
    <t>CHIQ</t>
  </si>
  <si>
    <t>CHIQUITA</t>
  </si>
  <si>
    <t>CHLEE</t>
  </si>
  <si>
    <t>CHILLEE</t>
  </si>
  <si>
    <t>CHLOR</t>
  </si>
  <si>
    <t>CHLORASEPTIC</t>
  </si>
  <si>
    <t>CHOBI</t>
  </si>
  <si>
    <t>CHOBANI</t>
  </si>
  <si>
    <t>CHORE</t>
  </si>
  <si>
    <t>CHORE BOY</t>
  </si>
  <si>
    <t>CHRCH</t>
  </si>
  <si>
    <t>CHURCH BROTHERS</t>
  </si>
  <si>
    <t>CHRLY</t>
  </si>
  <si>
    <t>CHARLIE'S SPEC</t>
  </si>
  <si>
    <t>CHRMN</t>
  </si>
  <si>
    <t>CHARMIN</t>
  </si>
  <si>
    <t>CHSWC</t>
  </si>
  <si>
    <t>CHEESEWICH</t>
  </si>
  <si>
    <t>CHUPA</t>
  </si>
  <si>
    <t>CHUPA CHUPS</t>
  </si>
  <si>
    <t>CHXMX</t>
  </si>
  <si>
    <t>CHEX MIX</t>
  </si>
  <si>
    <t>CHZIT</t>
  </si>
  <si>
    <t>CHEEZ IT</t>
  </si>
  <si>
    <t>CIG</t>
  </si>
  <si>
    <t>CIGJG</t>
  </si>
  <si>
    <t>CIGJIG</t>
  </si>
  <si>
    <t>CIG20</t>
  </si>
  <si>
    <t>CLARI</t>
  </si>
  <si>
    <t>CLARITIN</t>
  </si>
  <si>
    <t>CLARK</t>
  </si>
  <si>
    <t>CLAUS</t>
  </si>
  <si>
    <t>CLAUSSEN</t>
  </si>
  <si>
    <t>CLAXT</t>
  </si>
  <si>
    <t>CLAXTON</t>
  </si>
  <si>
    <t>CLEAR</t>
  </si>
  <si>
    <t>CLEARFIELD CHS</t>
  </si>
  <si>
    <t>CLIF</t>
  </si>
  <si>
    <t>CLIF BAR</t>
  </si>
  <si>
    <t>CLIGH</t>
  </si>
  <si>
    <t>CRYSTAL LIGHT</t>
  </si>
  <si>
    <t>CLIO</t>
  </si>
  <si>
    <t>CLIPP</t>
  </si>
  <si>
    <t>CLIPPER LIGHTER</t>
  </si>
  <si>
    <t>CLORX</t>
  </si>
  <si>
    <t>CLOROX</t>
  </si>
  <si>
    <t>CLYDE</t>
  </si>
  <si>
    <t>CLYDE'S</t>
  </si>
  <si>
    <t>CMAST</t>
  </si>
  <si>
    <t>CARVEMASTER</t>
  </si>
  <si>
    <t>CMATE</t>
  </si>
  <si>
    <t>COFFEE MATE</t>
  </si>
  <si>
    <t>CMPNI</t>
  </si>
  <si>
    <t>CAMPIONI</t>
  </si>
  <si>
    <t>CNDIP</t>
  </si>
  <si>
    <t>CANNADIPS</t>
  </si>
  <si>
    <t>CNIBL</t>
  </si>
  <si>
    <t>CHUNK NIBBLES</t>
  </si>
  <si>
    <t>COBRT</t>
  </si>
  <si>
    <t>COBERT</t>
  </si>
  <si>
    <t>COHBA</t>
  </si>
  <si>
    <t>COHIBA</t>
  </si>
  <si>
    <t>COKE</t>
  </si>
  <si>
    <t>COCA COLA</t>
  </si>
  <si>
    <t>COLES</t>
  </si>
  <si>
    <t>COLGT</t>
  </si>
  <si>
    <t>COLGATE</t>
  </si>
  <si>
    <t>COLMN</t>
  </si>
  <si>
    <t>COLEMAN</t>
  </si>
  <si>
    <t>COMBO</t>
  </si>
  <si>
    <t>COMBOS</t>
  </si>
  <si>
    <t>COMET</t>
  </si>
  <si>
    <t>CON Y</t>
  </si>
  <si>
    <t>CON YEAGER</t>
  </si>
  <si>
    <t>CONAR</t>
  </si>
  <si>
    <t>CONAIR</t>
  </si>
  <si>
    <t>CONC</t>
  </si>
  <si>
    <t>CONCORD</t>
  </si>
  <si>
    <t>CONTC</t>
  </si>
  <si>
    <t>CONTAC</t>
  </si>
  <si>
    <t>CONTD</t>
  </si>
  <si>
    <t>CONTADINA</t>
  </si>
  <si>
    <t>COOP</t>
  </si>
  <si>
    <t>COOPER CHEESE</t>
  </si>
  <si>
    <t>COOPR</t>
  </si>
  <si>
    <t>COOPER</t>
  </si>
  <si>
    <t>COPE</t>
  </si>
  <si>
    <t>COPEN</t>
  </si>
  <si>
    <t>COPENHAGEN</t>
  </si>
  <si>
    <t>CORIN</t>
  </si>
  <si>
    <t>CORINTHIAN</t>
  </si>
  <si>
    <t>CORSO</t>
  </si>
  <si>
    <t>CORSO COOKIES</t>
  </si>
  <si>
    <t>COS</t>
  </si>
  <si>
    <t>CHICKEN OF SEA</t>
  </si>
  <si>
    <t>COSMO</t>
  </si>
  <si>
    <t>COSMO'S</t>
  </si>
  <si>
    <t>COSTZ</t>
  </si>
  <si>
    <t>COSTANZO'S</t>
  </si>
  <si>
    <t>COTTN</t>
  </si>
  <si>
    <t>COTTONELLE</t>
  </si>
  <si>
    <t>COUGR</t>
  </si>
  <si>
    <t>COUGAR</t>
  </si>
  <si>
    <t>COWHT</t>
  </si>
  <si>
    <t>CREAM OF WHEAT</t>
  </si>
  <si>
    <t>COWTL</t>
  </si>
  <si>
    <t>COW TALES</t>
  </si>
  <si>
    <t>CPRTN</t>
  </si>
  <si>
    <t>COPPERTONE</t>
  </si>
  <si>
    <t>CREEK</t>
  </si>
  <si>
    <t>CREST</t>
  </si>
  <si>
    <t>CRETR</t>
  </si>
  <si>
    <t>CRETORS</t>
  </si>
  <si>
    <t>CRISC</t>
  </si>
  <si>
    <t>CRISCO</t>
  </si>
  <si>
    <t>CRLNA</t>
  </si>
  <si>
    <t>CAROLINA</t>
  </si>
  <si>
    <t>CRLTN</t>
  </si>
  <si>
    <t>CARLTON</t>
  </si>
  <si>
    <t>CRNAT</t>
  </si>
  <si>
    <t>CARNATION</t>
  </si>
  <si>
    <t>CRNRB</t>
  </si>
  <si>
    <t>CORNER BOOTH</t>
  </si>
  <si>
    <t>CROCK</t>
  </si>
  <si>
    <t>COUNTRY CROCK</t>
  </si>
  <si>
    <t>CROWN</t>
  </si>
  <si>
    <t>CROWNS</t>
  </si>
  <si>
    <t>CRUSH</t>
  </si>
  <si>
    <t>CRYST</t>
  </si>
  <si>
    <t>CRYSTAL</t>
  </si>
  <si>
    <t>CSCDE</t>
  </si>
  <si>
    <t>CASCADE</t>
  </si>
  <si>
    <t>CSRNA</t>
  </si>
  <si>
    <t>CESARINA</t>
  </si>
  <si>
    <t>CSTLE</t>
  </si>
  <si>
    <t>CASTLE SPICES</t>
  </si>
  <si>
    <t>CSTOR</t>
  </si>
  <si>
    <t>COUNTRY STORE</t>
  </si>
  <si>
    <t>CTIME</t>
  </si>
  <si>
    <t>COUNTRY TIME</t>
  </si>
  <si>
    <t>CTRHL</t>
  </si>
  <si>
    <t>CARTER HALL</t>
  </si>
  <si>
    <t>CUBAN</t>
  </si>
  <si>
    <t>CUBAN ROUNDS</t>
  </si>
  <si>
    <t>CUE</t>
  </si>
  <si>
    <t>CURE</t>
  </si>
  <si>
    <t>CUSTM</t>
  </si>
  <si>
    <t>CUSTOM CULINARY</t>
  </si>
  <si>
    <t>CUTTR</t>
  </si>
  <si>
    <t>CUTTER</t>
  </si>
  <si>
    <t>CWHIP</t>
  </si>
  <si>
    <t>COOL WHIP</t>
  </si>
  <si>
    <t>CWR</t>
  </si>
  <si>
    <t>CASTLE WOOD RES</t>
  </si>
  <si>
    <t>CYCLN</t>
  </si>
  <si>
    <t>CYCLONE CANDY</t>
  </si>
  <si>
    <t>CYRUS</t>
  </si>
  <si>
    <t>DADRB</t>
  </si>
  <si>
    <t>DAD'S ROOT BEER</t>
  </si>
  <si>
    <t>DADS</t>
  </si>
  <si>
    <t>DADS PET FOOD</t>
  </si>
  <si>
    <t>DAILY</t>
  </si>
  <si>
    <t>DAILY'S</t>
  </si>
  <si>
    <t>DAISY</t>
  </si>
  <si>
    <t>DAK</t>
  </si>
  <si>
    <t>DANON</t>
  </si>
  <si>
    <t>DANNON</t>
  </si>
  <si>
    <t>DART</t>
  </si>
  <si>
    <t>DAVDS</t>
  </si>
  <si>
    <t>DAVID SUNFLOWER</t>
  </si>
  <si>
    <t>DAVID</t>
  </si>
  <si>
    <t>DAVID'S COOKIES</t>
  </si>
  <si>
    <t>DAWN</t>
  </si>
  <si>
    <t>DAYQL</t>
  </si>
  <si>
    <t>DAYQUIL</t>
  </si>
  <si>
    <t>DBAKY</t>
  </si>
  <si>
    <t>DAISY BAKERY</t>
  </si>
  <si>
    <t>DCNTY</t>
  </si>
  <si>
    <t>DUTCH COUNTRY</t>
  </si>
  <si>
    <t>DCRYS</t>
  </si>
  <si>
    <t>DIAMOND CRYSTAL</t>
  </si>
  <si>
    <t>DDIAM</t>
  </si>
  <si>
    <t>DOUBLE DIAMOND</t>
  </si>
  <si>
    <t>DDUCK</t>
  </si>
  <si>
    <t>DONALD DUCK</t>
  </si>
  <si>
    <t>DECAS</t>
  </si>
  <si>
    <t>DEERP</t>
  </si>
  <si>
    <t>DEER PARK WATER</t>
  </si>
  <si>
    <t>DEGRE</t>
  </si>
  <si>
    <t>DEGREE</t>
  </si>
  <si>
    <t>DEIRO</t>
  </si>
  <si>
    <t>DEIORIO</t>
  </si>
  <si>
    <t>DELIX</t>
  </si>
  <si>
    <t>DELI EXPRESS</t>
  </si>
  <si>
    <t>DELLO</t>
  </si>
  <si>
    <t>DELALLO</t>
  </si>
  <si>
    <t>DELMT</t>
  </si>
  <si>
    <t>DEL MONTE</t>
  </si>
  <si>
    <t>DENOB</t>
  </si>
  <si>
    <t>DE NOBILI</t>
  </si>
  <si>
    <t>DENTY</t>
  </si>
  <si>
    <t>DENTYNE</t>
  </si>
  <si>
    <t>DERRG</t>
  </si>
  <si>
    <t>DERRINGER</t>
  </si>
  <si>
    <t>DGROS</t>
  </si>
  <si>
    <t>DEL GROSSO</t>
  </si>
  <si>
    <t>DIAL</t>
  </si>
  <si>
    <t>DIAMD</t>
  </si>
  <si>
    <t>DIAMOND</t>
  </si>
  <si>
    <t>DILL</t>
  </si>
  <si>
    <t>DINGO</t>
  </si>
  <si>
    <t>DIXIE</t>
  </si>
  <si>
    <t>DJARM</t>
  </si>
  <si>
    <t>DJARUM</t>
  </si>
  <si>
    <t>DJEEP</t>
  </si>
  <si>
    <t>DLMAN</t>
  </si>
  <si>
    <t>DAELMAN</t>
  </si>
  <si>
    <t>DMAST</t>
  </si>
  <si>
    <t>DUTCH MASTER</t>
  </si>
  <si>
    <t>DMD</t>
  </si>
  <si>
    <t>DMETS</t>
  </si>
  <si>
    <t>DEMETS</t>
  </si>
  <si>
    <t>DMF</t>
  </si>
  <si>
    <t>DMTAP</t>
  </si>
  <si>
    <t>DIMETAPP</t>
  </si>
  <si>
    <t>DOLCI</t>
  </si>
  <si>
    <t>DOLCI FRUTTA</t>
  </si>
  <si>
    <t>DOLE</t>
  </si>
  <si>
    <t>DOMNO</t>
  </si>
  <si>
    <t>DOMINO</t>
  </si>
  <si>
    <t>DONM</t>
  </si>
  <si>
    <t>DON MIGUEL</t>
  </si>
  <si>
    <t>DONP</t>
  </si>
  <si>
    <t>DON PEPINO</t>
  </si>
  <si>
    <t>DORAL</t>
  </si>
  <si>
    <t>DOTS</t>
  </si>
  <si>
    <t>DOVE</t>
  </si>
  <si>
    <t>DOWNY</t>
  </si>
  <si>
    <t>DPSTK</t>
  </si>
  <si>
    <t>DIPPIN STIX</t>
  </si>
  <si>
    <t>DRAMA</t>
  </si>
  <si>
    <t>DRAMAMINE</t>
  </si>
  <si>
    <t>DRGRB</t>
  </si>
  <si>
    <t>DR. GRABOW</t>
  </si>
  <si>
    <t>DRNGO</t>
  </si>
  <si>
    <t>DURANGO</t>
  </si>
  <si>
    <t>DRUM</t>
  </si>
  <si>
    <t>DSIDE</t>
  </si>
  <si>
    <t>DOCKSIDE</t>
  </si>
  <si>
    <t>DUKES</t>
  </si>
  <si>
    <t>DUMDM</t>
  </si>
  <si>
    <t>DUM DUM</t>
  </si>
  <si>
    <t>DUNCN</t>
  </si>
  <si>
    <t>DUNCAN HINES</t>
  </si>
  <si>
    <t>DUNKN</t>
  </si>
  <si>
    <t>DUNKIN</t>
  </si>
  <si>
    <t>DURCL</t>
  </si>
  <si>
    <t>DURACELL</t>
  </si>
  <si>
    <t>DUTCH</t>
  </si>
  <si>
    <t>DUTCH FARMS</t>
  </si>
  <si>
    <t>EAGLB</t>
  </si>
  <si>
    <t>EAGLE BRAND</t>
  </si>
  <si>
    <t>EAGLE</t>
  </si>
  <si>
    <t>EAGLE 20</t>
  </si>
  <si>
    <t>ECHO</t>
  </si>
  <si>
    <t>ECHO LAKE</t>
  </si>
  <si>
    <t>ECLPS</t>
  </si>
  <si>
    <t>ECLIPSE</t>
  </si>
  <si>
    <t>ECO</t>
  </si>
  <si>
    <t>ECO CBD</t>
  </si>
  <si>
    <t>EDGE</t>
  </si>
  <si>
    <t>EDYS</t>
  </si>
  <si>
    <t>EDY'S ICE CREAM</t>
  </si>
  <si>
    <t>EFRSH</t>
  </si>
  <si>
    <t>EVERFRESH</t>
  </si>
  <si>
    <t>EFRUT</t>
  </si>
  <si>
    <t>EFRUTTI</t>
  </si>
  <si>
    <t>EGGO</t>
  </si>
  <si>
    <t>EILAT</t>
  </si>
  <si>
    <t>EKRCH</t>
  </si>
  <si>
    <t>ECKRICH</t>
  </si>
  <si>
    <t>ELF</t>
  </si>
  <si>
    <t>E.L.F.</t>
  </si>
  <si>
    <t>ELGNT</t>
  </si>
  <si>
    <t>ELEGANT</t>
  </si>
  <si>
    <t>ELIS</t>
  </si>
  <si>
    <t>ELI'S</t>
  </si>
  <si>
    <t>ELMTY</t>
  </si>
  <si>
    <t>EL MONTEREY</t>
  </si>
  <si>
    <t>ELREY</t>
  </si>
  <si>
    <t>EL REY</t>
  </si>
  <si>
    <t>EMBER</t>
  </si>
  <si>
    <t>EMBER FARMS</t>
  </si>
  <si>
    <t>ENTRG</t>
  </si>
  <si>
    <t>ENTOURAGE</t>
  </si>
  <si>
    <t>EOC</t>
  </si>
  <si>
    <t>EIGHT O CLOCK</t>
  </si>
  <si>
    <t>EPIC</t>
  </si>
  <si>
    <t>EQLNE</t>
  </si>
  <si>
    <t>EQUALINE</t>
  </si>
  <si>
    <t>EQUAL</t>
  </si>
  <si>
    <t>ESMRT</t>
  </si>
  <si>
    <t>EAT SMART</t>
  </si>
  <si>
    <t>ESNTL</t>
  </si>
  <si>
    <t>ESSENTIAL</t>
  </si>
  <si>
    <t>ETERN</t>
  </si>
  <si>
    <t>ETERNITY</t>
  </si>
  <si>
    <t>ETHEL</t>
  </si>
  <si>
    <t>ETHEL'S</t>
  </si>
  <si>
    <t>EVE</t>
  </si>
  <si>
    <t>EXCBR</t>
  </si>
  <si>
    <t>EXCALIBUR</t>
  </si>
  <si>
    <t>EXCDR</t>
  </si>
  <si>
    <t>EXCEDRIN</t>
  </si>
  <si>
    <t>EXCEL</t>
  </si>
  <si>
    <t>EXLAX</t>
  </si>
  <si>
    <t>EX-LAX</t>
  </si>
  <si>
    <t>EXTRA</t>
  </si>
  <si>
    <t>EZCHZ</t>
  </si>
  <si>
    <t>EASY CHEESE</t>
  </si>
  <si>
    <t>EZWID</t>
  </si>
  <si>
    <t>E-Z WIDER</t>
  </si>
  <si>
    <t>E6</t>
  </si>
  <si>
    <t>E6 ENERGY</t>
  </si>
  <si>
    <t>FANCY</t>
  </si>
  <si>
    <t>FANCY FEAST</t>
  </si>
  <si>
    <t>FARML</t>
  </si>
  <si>
    <t>FARMLAND</t>
  </si>
  <si>
    <t>FASFL</t>
  </si>
  <si>
    <t>FASFIL</t>
  </si>
  <si>
    <t>FASTS</t>
  </si>
  <si>
    <t>FAST SHAKE</t>
  </si>
  <si>
    <t>FATTY</t>
  </si>
  <si>
    <t>FAYGO</t>
  </si>
  <si>
    <t>FBRKL</t>
  </si>
  <si>
    <t>FABRIKAL</t>
  </si>
  <si>
    <t>FBRZE</t>
  </si>
  <si>
    <t>FEBREZE</t>
  </si>
  <si>
    <t>FCLUB</t>
  </si>
  <si>
    <t>FOOD CLUB</t>
  </si>
  <si>
    <t>FELON</t>
  </si>
  <si>
    <t>RIGHTEOUS FELON</t>
  </si>
  <si>
    <t>FERN</t>
  </si>
  <si>
    <t>FERNANDO'S</t>
  </si>
  <si>
    <t>FFAV</t>
  </si>
  <si>
    <t>FAMILY FAVORITE</t>
  </si>
  <si>
    <t>FFLAT</t>
  </si>
  <si>
    <t>FIX A FLAT</t>
  </si>
  <si>
    <t>FFOOD</t>
  </si>
  <si>
    <t>FINGER FOOD</t>
  </si>
  <si>
    <t>FIELD</t>
  </si>
  <si>
    <t>FIELD TRIP</t>
  </si>
  <si>
    <t>FIERO</t>
  </si>
  <si>
    <t>FIGRO</t>
  </si>
  <si>
    <t>FIGARO</t>
  </si>
  <si>
    <t>FIJI</t>
  </si>
  <si>
    <t>FIJI WATER</t>
  </si>
  <si>
    <t>FINAL</t>
  </si>
  <si>
    <t>FINAL TOUCH</t>
  </si>
  <si>
    <t>FIRES</t>
  </si>
  <si>
    <t>FIRESIDE</t>
  </si>
  <si>
    <t>FIT T</t>
  </si>
  <si>
    <t>FIT TEA</t>
  </si>
  <si>
    <t>FITCR</t>
  </si>
  <si>
    <t>FIT CRUNCH</t>
  </si>
  <si>
    <t>FIVEB</t>
  </si>
  <si>
    <t>FIVE BROTHERS</t>
  </si>
  <si>
    <t>FLAME</t>
  </si>
  <si>
    <t>FLAME PRO</t>
  </si>
  <si>
    <t>FLATH</t>
  </si>
  <si>
    <t>FLAT HEAD SODA</t>
  </si>
  <si>
    <t>FLATO</t>
  </si>
  <si>
    <t>FLATOUT</t>
  </si>
  <si>
    <t>FLEIS</t>
  </si>
  <si>
    <t>FLEISCHMANN'S</t>
  </si>
  <si>
    <t>FLIX</t>
  </si>
  <si>
    <t>FLNAT</t>
  </si>
  <si>
    <t>FLORIDA NATURAL</t>
  </si>
  <si>
    <t>FMATE</t>
  </si>
  <si>
    <t>FLAVOR MATE</t>
  </si>
  <si>
    <t>FMD</t>
  </si>
  <si>
    <t>FOLGR</t>
  </si>
  <si>
    <t>FOLGER'S</t>
  </si>
  <si>
    <t>FONT</t>
  </si>
  <si>
    <t>FONTANINI</t>
  </si>
  <si>
    <t>FORTH</t>
  </si>
  <si>
    <t>FORTH CBD</t>
  </si>
  <si>
    <t>FPANT</t>
  </si>
  <si>
    <t>FARMER'S PANTRY</t>
  </si>
  <si>
    <t>FRANK</t>
  </si>
  <si>
    <t>FRANK'S</t>
  </si>
  <si>
    <t>FRAZL</t>
  </si>
  <si>
    <t>FRAZIL</t>
  </si>
  <si>
    <t>FRE</t>
  </si>
  <si>
    <t>FREAL</t>
  </si>
  <si>
    <t>F'REAL</t>
  </si>
  <si>
    <t>FREDS</t>
  </si>
  <si>
    <t>FREXP</t>
  </si>
  <si>
    <t>FRESH EXPRESS</t>
  </si>
  <si>
    <t>FRICH</t>
  </si>
  <si>
    <t>FARM RICH</t>
  </si>
  <si>
    <t>FRISK</t>
  </si>
  <si>
    <t>FRISKIES</t>
  </si>
  <si>
    <t>FRNCH</t>
  </si>
  <si>
    <t>FRENCH'S</t>
  </si>
  <si>
    <t>FRNTO</t>
  </si>
  <si>
    <t>FRONTO</t>
  </si>
  <si>
    <t>FROST</t>
  </si>
  <si>
    <t>FROSTIE</t>
  </si>
  <si>
    <t>FRSHG</t>
  </si>
  <si>
    <t>FRESH GOURMET</t>
  </si>
  <si>
    <t>FRSHP</t>
  </si>
  <si>
    <t>FRESH PET</t>
  </si>
  <si>
    <t>FRUIT</t>
  </si>
  <si>
    <t>FRUIT2O</t>
  </si>
  <si>
    <t>FRYMG</t>
  </si>
  <si>
    <t>FRYIN MAGIC</t>
  </si>
  <si>
    <t>FRYMX</t>
  </si>
  <si>
    <t>FRYMAX</t>
  </si>
  <si>
    <t>FSAM</t>
  </si>
  <si>
    <t>FATHER SAM'S</t>
  </si>
  <si>
    <t>FSMKS</t>
  </si>
  <si>
    <t>FACTORY SMOKES</t>
  </si>
  <si>
    <t>FSTFF</t>
  </si>
  <si>
    <t>FLUFFY STUFF</t>
  </si>
  <si>
    <t>FTUNA</t>
  </si>
  <si>
    <t>FORTUNA</t>
  </si>
  <si>
    <t>FUMA</t>
  </si>
  <si>
    <t>FURMN</t>
  </si>
  <si>
    <t>FURMANO</t>
  </si>
  <si>
    <t>GAIN</t>
  </si>
  <si>
    <t>GALIK</t>
  </si>
  <si>
    <t>GALLIKER'S</t>
  </si>
  <si>
    <t>GALIL</t>
  </si>
  <si>
    <t>GAME</t>
  </si>
  <si>
    <t>GARVY</t>
  </si>
  <si>
    <t>GARVEY</t>
  </si>
  <si>
    <t>GASX</t>
  </si>
  <si>
    <t>GAS-X</t>
  </si>
  <si>
    <t>GATOR</t>
  </si>
  <si>
    <t>GATORADE</t>
  </si>
  <si>
    <t>GCHLI</t>
  </si>
  <si>
    <t>GREEN CHILI</t>
  </si>
  <si>
    <t>GDFUN</t>
  </si>
  <si>
    <t>GOOD N FUN</t>
  </si>
  <si>
    <t>GDINE</t>
  </si>
  <si>
    <t>GOURMET DINING</t>
  </si>
  <si>
    <t>GDIPT</t>
  </si>
  <si>
    <t>GOLDEN DIPT</t>
  </si>
  <si>
    <t>GDNUT</t>
  </si>
  <si>
    <t>GOLDEN DONUT</t>
  </si>
  <si>
    <t>GDSNS</t>
  </si>
  <si>
    <t>GOOD SENSE</t>
  </si>
  <si>
    <t>GD2GR</t>
  </si>
  <si>
    <t>GOOD 2 GROW</t>
  </si>
  <si>
    <t>GEHLS</t>
  </si>
  <si>
    <t>GEHL'S</t>
  </si>
  <si>
    <t>GENRL</t>
  </si>
  <si>
    <t>GENERAL</t>
  </si>
  <si>
    <t>GERBR</t>
  </si>
  <si>
    <t>GERBER</t>
  </si>
  <si>
    <t>GERIT</t>
  </si>
  <si>
    <t>GERRIT</t>
  </si>
  <si>
    <t>GERM</t>
  </si>
  <si>
    <t>GERM OUT</t>
  </si>
  <si>
    <t>GEVIN</t>
  </si>
  <si>
    <t>GEVINNI</t>
  </si>
  <si>
    <t>GG</t>
  </si>
  <si>
    <t>GREEN GIANT</t>
  </si>
  <si>
    <t>GGLUE</t>
  </si>
  <si>
    <t>GORILLA GLUE</t>
  </si>
  <si>
    <t>GGRDN</t>
  </si>
  <si>
    <t>GOODNESS GARDEN</t>
  </si>
  <si>
    <t>GHRVS</t>
  </si>
  <si>
    <t>GOLDEN HARVEST</t>
  </si>
  <si>
    <t>GIANT</t>
  </si>
  <si>
    <t>GIARU</t>
  </si>
  <si>
    <t>GIA RUSSA</t>
  </si>
  <si>
    <t>GIORG</t>
  </si>
  <si>
    <t>GIORGIO</t>
  </si>
  <si>
    <t>GIVEG</t>
  </si>
  <si>
    <t>GIVE &amp; GO</t>
  </si>
  <si>
    <t>GLAD</t>
  </si>
  <si>
    <t>GLADE</t>
  </si>
  <si>
    <t>GLAKE</t>
  </si>
  <si>
    <t>GREAT LAKES</t>
  </si>
  <si>
    <t>GLAS</t>
  </si>
  <si>
    <t>GLINE</t>
  </si>
  <si>
    <t>GOLDLINE</t>
  </si>
  <si>
    <t>GLLTT</t>
  </si>
  <si>
    <t>GILLETTE</t>
  </si>
  <si>
    <t>GLOBE</t>
  </si>
  <si>
    <t>GMA</t>
  </si>
  <si>
    <t>GRANDMA'S</t>
  </si>
  <si>
    <t>GMBLR</t>
  </si>
  <si>
    <t>GAMBLER</t>
  </si>
  <si>
    <t>GMILD</t>
  </si>
  <si>
    <t>GOLD &amp; MILD</t>
  </si>
  <si>
    <t>GMILL</t>
  </si>
  <si>
    <t>GENERAL MILLS</t>
  </si>
  <si>
    <t>GOETZ</t>
  </si>
  <si>
    <t>GOETZE</t>
  </si>
  <si>
    <t>GOGO</t>
  </si>
  <si>
    <t>GOGO SQUEEZE</t>
  </si>
  <si>
    <t>GOJO</t>
  </si>
  <si>
    <t>GOLDP</t>
  </si>
  <si>
    <t>GOLD PEAK</t>
  </si>
  <si>
    <t>GONLA</t>
  </si>
  <si>
    <t>GONNELLA</t>
  </si>
  <si>
    <t>GONSH</t>
  </si>
  <si>
    <t>GONESH</t>
  </si>
  <si>
    <t>GORTN</t>
  </si>
  <si>
    <t>GORTON'S</t>
  </si>
  <si>
    <t>GPC</t>
  </si>
  <si>
    <t>GPEAK</t>
  </si>
  <si>
    <t>GREEN PEAK</t>
  </si>
  <si>
    <t>GPRIX</t>
  </si>
  <si>
    <t>GRAND PRIX</t>
  </si>
  <si>
    <t>GRAND</t>
  </si>
  <si>
    <t>GRANDIOSO</t>
  </si>
  <si>
    <t>GRANG</t>
  </si>
  <si>
    <t>GRANGER SELECT</t>
  </si>
  <si>
    <t>GRANY</t>
  </si>
  <si>
    <t>GRANNY'S</t>
  </si>
  <si>
    <t>GRAVY</t>
  </si>
  <si>
    <t>GRAVY TRAIN</t>
  </si>
  <si>
    <t>GRDNR</t>
  </si>
  <si>
    <t>GARDNER</t>
  </si>
  <si>
    <t>GRDTO</t>
  </si>
  <si>
    <t>GARDETTOS</t>
  </si>
  <si>
    <t>GREAS</t>
  </si>
  <si>
    <t>GREASED LIGHTNG</t>
  </si>
  <si>
    <t>GREGS</t>
  </si>
  <si>
    <t>GREGORY'S</t>
  </si>
  <si>
    <t>GRIND</t>
  </si>
  <si>
    <t>GRINDS</t>
  </si>
  <si>
    <t>GRIVR</t>
  </si>
  <si>
    <t>GOLD RIVER</t>
  </si>
  <si>
    <t>GRIZZ</t>
  </si>
  <si>
    <t>GRIZZLY</t>
  </si>
  <si>
    <t>GRLPR</t>
  </si>
  <si>
    <t>GRILL PRO</t>
  </si>
  <si>
    <t>GRMWY</t>
  </si>
  <si>
    <t>GRIMMWAY</t>
  </si>
  <si>
    <t>GRNDE</t>
  </si>
  <si>
    <t>GRANDE CHEESE</t>
  </si>
  <si>
    <t>GROVE</t>
  </si>
  <si>
    <t>GROVE STREET</t>
  </si>
  <si>
    <t>GRRTT</t>
  </si>
  <si>
    <t>GARRETT</t>
  </si>
  <si>
    <t>GRUSH</t>
  </si>
  <si>
    <t>GOLD RUSH</t>
  </si>
  <si>
    <t>GSEAS</t>
  </si>
  <si>
    <t>GOOD SEASONS</t>
  </si>
  <si>
    <t>GSHOR</t>
  </si>
  <si>
    <t>GOLDEN SHORE</t>
  </si>
  <si>
    <t>GSMOK</t>
  </si>
  <si>
    <t>GOOD SMOKE</t>
  </si>
  <si>
    <t>GSPRT</t>
  </si>
  <si>
    <t>GREAT SPIRITS</t>
  </si>
  <si>
    <t>GSTRK</t>
  </si>
  <si>
    <t>GOLD STRIKE</t>
  </si>
  <si>
    <t>GSTUF</t>
  </si>
  <si>
    <t>GOOD STUFF</t>
  </si>
  <si>
    <t>GUGG</t>
  </si>
  <si>
    <t>GUGGISBERG</t>
  </si>
  <si>
    <t>GUMOT</t>
  </si>
  <si>
    <t>GUMOUT</t>
  </si>
  <si>
    <t>GUNK</t>
  </si>
  <si>
    <t>GURLY</t>
  </si>
  <si>
    <t>GURLY'S</t>
  </si>
  <si>
    <t>GUZZL</t>
  </si>
  <si>
    <t>GUZZLER</t>
  </si>
  <si>
    <t>GVALY</t>
  </si>
  <si>
    <t>GOLDEN VALLEY</t>
  </si>
  <si>
    <t>GVEGA</t>
  </si>
  <si>
    <t>GARCIA VEGA</t>
  </si>
  <si>
    <t>GWEST</t>
  </si>
  <si>
    <t>GOODWEST</t>
  </si>
  <si>
    <t>H&amp;H</t>
  </si>
  <si>
    <t>HAAGN</t>
  </si>
  <si>
    <t>HAAGEN DAZS</t>
  </si>
  <si>
    <t>HADLY</t>
  </si>
  <si>
    <t>HADLEY FARMS</t>
  </si>
  <si>
    <t>HALF</t>
  </si>
  <si>
    <t>HALF &amp; HALF</t>
  </si>
  <si>
    <t>HALLS</t>
  </si>
  <si>
    <t>HAMMD</t>
  </si>
  <si>
    <t>HAMMONDS</t>
  </si>
  <si>
    <t>HAMPT</t>
  </si>
  <si>
    <t>HAMPTON FARMS</t>
  </si>
  <si>
    <t>HANAS</t>
  </si>
  <si>
    <t>HANNAH'S</t>
  </si>
  <si>
    <t>HANDI</t>
  </si>
  <si>
    <t>HANDIFOIL</t>
  </si>
  <si>
    <t>HANNA</t>
  </si>
  <si>
    <t>HANNA'S CANDLE</t>
  </si>
  <si>
    <t>HANVR</t>
  </si>
  <si>
    <t>HANOVER</t>
  </si>
  <si>
    <t>HARBO</t>
  </si>
  <si>
    <t>HARIBO</t>
  </si>
  <si>
    <t>HART</t>
  </si>
  <si>
    <t>HATF</t>
  </si>
  <si>
    <t>HATFIELD</t>
  </si>
  <si>
    <t>HAVAT</t>
  </si>
  <si>
    <t>HAVA TAMPA</t>
  </si>
  <si>
    <t>HAVNA</t>
  </si>
  <si>
    <t>HAVANA</t>
  </si>
  <si>
    <t>HEATF</t>
  </si>
  <si>
    <t>HEAT FACTORY</t>
  </si>
  <si>
    <t>HEET</t>
  </si>
  <si>
    <t>HEFTY</t>
  </si>
  <si>
    <t>HEINZ</t>
  </si>
  <si>
    <t>HELMN</t>
  </si>
  <si>
    <t>HELLMANN'S</t>
  </si>
  <si>
    <t>HELTH</t>
  </si>
  <si>
    <t>HEALTHY CHOICE</t>
  </si>
  <si>
    <t>HELVA</t>
  </si>
  <si>
    <t>HELUVA</t>
  </si>
  <si>
    <t>HEREF</t>
  </si>
  <si>
    <t>HEREFORD</t>
  </si>
  <si>
    <t>HERKY</t>
  </si>
  <si>
    <t>HERKY'S</t>
  </si>
  <si>
    <t>HERLC</t>
  </si>
  <si>
    <t>HERLOCHER</t>
  </si>
  <si>
    <t>HHAND</t>
  </si>
  <si>
    <t>HOTHANDS</t>
  </si>
  <si>
    <t>HHELP</t>
  </si>
  <si>
    <t>HAMBURGER HELP</t>
  </si>
  <si>
    <t>HI-C</t>
  </si>
  <si>
    <t>HICHW</t>
  </si>
  <si>
    <t>HI-CHEW</t>
  </si>
  <si>
    <t>HICK</t>
  </si>
  <si>
    <t>HICKORY HARVEST</t>
  </si>
  <si>
    <t>HICRD</t>
  </si>
  <si>
    <t>HIGH CARD</t>
  </si>
  <si>
    <t>HIGH</t>
  </si>
  <si>
    <t>HIGHLINER</t>
  </si>
  <si>
    <t>HIGHT</t>
  </si>
  <si>
    <t>HIGH TEA</t>
  </si>
  <si>
    <t>HILLB</t>
  </si>
  <si>
    <t>HILLBILLY</t>
  </si>
  <si>
    <t>HILSH</t>
  </si>
  <si>
    <t>HILLSHIRE</t>
  </si>
  <si>
    <t>HILTN</t>
  </si>
  <si>
    <t>HILTON</t>
  </si>
  <si>
    <t>HINT</t>
  </si>
  <si>
    <t>HINT WATER</t>
  </si>
  <si>
    <t>HMAMA</t>
  </si>
  <si>
    <t>HONEY MAMA'S</t>
  </si>
  <si>
    <t>HMPRE</t>
  </si>
  <si>
    <t>HEMPIRE</t>
  </si>
  <si>
    <t>HMR</t>
  </si>
  <si>
    <t>HRM</t>
  </si>
  <si>
    <t>HNYSK</t>
  </si>
  <si>
    <t>HONEYSUCKLE</t>
  </si>
  <si>
    <t>HOFF</t>
  </si>
  <si>
    <t>HOFFMAN</t>
  </si>
  <si>
    <t>HOLTN</t>
  </si>
  <si>
    <t>HOLTEN</t>
  </si>
  <si>
    <t>HOOSD</t>
  </si>
  <si>
    <t>HOOSIER DADDY</t>
  </si>
  <si>
    <t>HORML</t>
  </si>
  <si>
    <t>HORMEL</t>
  </si>
  <si>
    <t>HOTRD</t>
  </si>
  <si>
    <t>HOT ROD</t>
  </si>
  <si>
    <t>HOTTP</t>
  </si>
  <si>
    <t>HOTTIPS</t>
  </si>
  <si>
    <t>HPKT</t>
  </si>
  <si>
    <t>HOT POCKET</t>
  </si>
  <si>
    <t>HPNCH</t>
  </si>
  <si>
    <t>HAWAIIAN PUNCH</t>
  </si>
  <si>
    <t>HRSHY</t>
  </si>
  <si>
    <t>HERSHEY</t>
  </si>
  <si>
    <t>HRTLY</t>
  </si>
  <si>
    <t>HARTEY'S</t>
  </si>
  <si>
    <t>HRVST</t>
  </si>
  <si>
    <t>HARVEST</t>
  </si>
  <si>
    <t>HSHOT</t>
  </si>
  <si>
    <t>HOT SHOT</t>
  </si>
  <si>
    <t>HSTIK</t>
  </si>
  <si>
    <t>HOTSTICKS</t>
  </si>
  <si>
    <t>HSTSS</t>
  </si>
  <si>
    <t>HOSTESS</t>
  </si>
  <si>
    <t>HUBBA</t>
  </si>
  <si>
    <t>HUBBA BUBBA</t>
  </si>
  <si>
    <t>HUMOR</t>
  </si>
  <si>
    <t>GOOD HUMOR</t>
  </si>
  <si>
    <t>HUMPH</t>
  </si>
  <si>
    <t>HUMPHREY</t>
  </si>
  <si>
    <t>HUNTS</t>
  </si>
  <si>
    <t>HUSKY</t>
  </si>
  <si>
    <t>HVALR</t>
  </si>
  <si>
    <t>H V RANCH</t>
  </si>
  <si>
    <t>HWKNS</t>
  </si>
  <si>
    <t>HAWKENS</t>
  </si>
  <si>
    <t>HYTOP</t>
  </si>
  <si>
    <t>HY TOP</t>
  </si>
  <si>
    <t>I</t>
  </si>
  <si>
    <t>INGREDIENT</t>
  </si>
  <si>
    <t>ICB</t>
  </si>
  <si>
    <t>ICBNB</t>
  </si>
  <si>
    <t>ICBINB</t>
  </si>
  <si>
    <t>ICBRK</t>
  </si>
  <si>
    <t>ICE BREAKERS</t>
  </si>
  <si>
    <t>ICELN</t>
  </si>
  <si>
    <t>ICELANDIC</t>
  </si>
  <si>
    <t>IDAHO</t>
  </si>
  <si>
    <t>IDAHOAN</t>
  </si>
  <si>
    <t>IDEAL</t>
  </si>
  <si>
    <t>IDLIT</t>
  </si>
  <si>
    <t>INTNL DELIGHT</t>
  </si>
  <si>
    <t>IFS</t>
  </si>
  <si>
    <t>INTNL FOODSRCE</t>
  </si>
  <si>
    <t>IGLOO</t>
  </si>
  <si>
    <t>IHOP</t>
  </si>
  <si>
    <t>IMPRL</t>
  </si>
  <si>
    <t>IMPERIAL</t>
  </si>
  <si>
    <t>IMPTB</t>
  </si>
  <si>
    <t>IMPERIAL TOBACC</t>
  </si>
  <si>
    <t>INDNA</t>
  </si>
  <si>
    <t>INDIANA</t>
  </si>
  <si>
    <t>INHAL</t>
  </si>
  <si>
    <t>INHALE HEALTH</t>
  </si>
  <si>
    <t>INNMD</t>
  </si>
  <si>
    <t>INN MAID</t>
  </si>
  <si>
    <t>INNOV</t>
  </si>
  <si>
    <t>INNOVASIAN</t>
  </si>
  <si>
    <t>INTEG</t>
  </si>
  <si>
    <t>INTEGRITY</t>
  </si>
  <si>
    <t>IODNT</t>
  </si>
  <si>
    <t>IODENT</t>
  </si>
  <si>
    <t>ISALY</t>
  </si>
  <si>
    <t>ISALY'S</t>
  </si>
  <si>
    <t>ITSCA</t>
  </si>
  <si>
    <t>ITASCA</t>
  </si>
  <si>
    <t>IVORY</t>
  </si>
  <si>
    <t>J&amp;J</t>
  </si>
  <si>
    <t>JOHNSON&amp;JOHNSON</t>
  </si>
  <si>
    <t>JACKS</t>
  </si>
  <si>
    <t>JACKSON COUNTY</t>
  </si>
  <si>
    <t>JAMES</t>
  </si>
  <si>
    <t>JAMESTOWN</t>
  </si>
  <si>
    <t>JANDJ</t>
  </si>
  <si>
    <t>J&amp;J SNACK</t>
  </si>
  <si>
    <t>JAVO</t>
  </si>
  <si>
    <t>JBLLY</t>
  </si>
  <si>
    <t>JELLY BELLY</t>
  </si>
  <si>
    <t>JDS</t>
  </si>
  <si>
    <t>J.D.'S</t>
  </si>
  <si>
    <t>JELLO</t>
  </si>
  <si>
    <t>JENNY</t>
  </si>
  <si>
    <t>JENNY LEE</t>
  </si>
  <si>
    <t>JESTR</t>
  </si>
  <si>
    <t>JESTER</t>
  </si>
  <si>
    <t>JFAIR</t>
  </si>
  <si>
    <t>JOHNNY FAIR</t>
  </si>
  <si>
    <t>JFM</t>
  </si>
  <si>
    <t>JOHN F MARTIN</t>
  </si>
  <si>
    <t>JHNSN</t>
  </si>
  <si>
    <t>JOHNSEN</t>
  </si>
  <si>
    <t>JIF</t>
  </si>
  <si>
    <t>JIFFY</t>
  </si>
  <si>
    <t>JJ</t>
  </si>
  <si>
    <t>JJ'S</t>
  </si>
  <si>
    <t>JKPOT</t>
  </si>
  <si>
    <t>JACKPOT</t>
  </si>
  <si>
    <t>JLINK</t>
  </si>
  <si>
    <t>JACK LINK</t>
  </si>
  <si>
    <t>JMINT</t>
  </si>
  <si>
    <t>JUNIOR MINTS</t>
  </si>
  <si>
    <t>JMYDN</t>
  </si>
  <si>
    <t>JIMMY DEAN</t>
  </si>
  <si>
    <t>JNTA</t>
  </si>
  <si>
    <t>JUNIATA</t>
  </si>
  <si>
    <t>JOARC</t>
  </si>
  <si>
    <t>JOAN OF ARC</t>
  </si>
  <si>
    <t>JOB</t>
  </si>
  <si>
    <t>JOLLY</t>
  </si>
  <si>
    <t>JOLLY RANCHER</t>
  </si>
  <si>
    <t>JONES</t>
  </si>
  <si>
    <t>JONES SODA</t>
  </si>
  <si>
    <t>JONNY</t>
  </si>
  <si>
    <t>JONNY ALMOND</t>
  </si>
  <si>
    <t>JOSEM</t>
  </si>
  <si>
    <t>JOSE MADRID</t>
  </si>
  <si>
    <t>JOY</t>
  </si>
  <si>
    <t>JOY CONE</t>
  </si>
  <si>
    <t>JOYBA</t>
  </si>
  <si>
    <t>JPUFF</t>
  </si>
  <si>
    <t>JET PUFF</t>
  </si>
  <si>
    <t>JTM</t>
  </si>
  <si>
    <t>JTM PROVISIONS</t>
  </si>
  <si>
    <t>JUSTM</t>
  </si>
  <si>
    <t>JUST MADE</t>
  </si>
  <si>
    <t>JUUL</t>
  </si>
  <si>
    <t>JVILL</t>
  </si>
  <si>
    <t>JOHNSONVILLE</t>
  </si>
  <si>
    <t>K</t>
  </si>
  <si>
    <t>KEEP ITEM</t>
  </si>
  <si>
    <t>KAHKI</t>
  </si>
  <si>
    <t>KAHIKI</t>
  </si>
  <si>
    <t>KAHNS</t>
  </si>
  <si>
    <t>KAMEL</t>
  </si>
  <si>
    <t>KAOPT</t>
  </si>
  <si>
    <t>KAOPECTATE</t>
  </si>
  <si>
    <t>KARMA</t>
  </si>
  <si>
    <t>KARO</t>
  </si>
  <si>
    <t>KARO SYRUP</t>
  </si>
  <si>
    <t>KARS</t>
  </si>
  <si>
    <t>KATHY</t>
  </si>
  <si>
    <t>KATHY KAYE</t>
  </si>
  <si>
    <t>KAUK</t>
  </si>
  <si>
    <t>KAUKAUNA</t>
  </si>
  <si>
    <t>KAYAK</t>
  </si>
  <si>
    <t>KAYWD</t>
  </si>
  <si>
    <t>KAYWOODIE</t>
  </si>
  <si>
    <t>KBLR</t>
  </si>
  <si>
    <t>KEEBLER</t>
  </si>
  <si>
    <t>KCAKE</t>
  </si>
  <si>
    <t>KODIAK CAKES</t>
  </si>
  <si>
    <t>KENS</t>
  </si>
  <si>
    <t>KEN'S</t>
  </si>
  <si>
    <t>KENT</t>
  </si>
  <si>
    <t>KEVTA</t>
  </si>
  <si>
    <t>KEVITA</t>
  </si>
  <si>
    <t>KHAWI</t>
  </si>
  <si>
    <t>KINGS HAWAIIAN</t>
  </si>
  <si>
    <t>KILLR</t>
  </si>
  <si>
    <t>KILLER BROWNIE</t>
  </si>
  <si>
    <t>KIMBR</t>
  </si>
  <si>
    <t>KIMBERLY'S.</t>
  </si>
  <si>
    <t>KIND</t>
  </si>
  <si>
    <t>KIND BAR</t>
  </si>
  <si>
    <t>KINDR</t>
  </si>
  <si>
    <t>KINDER</t>
  </si>
  <si>
    <t>KINGS</t>
  </si>
  <si>
    <t>KINGSFORD</t>
  </si>
  <si>
    <t>KISMT</t>
  </si>
  <si>
    <t>KISMET</t>
  </si>
  <si>
    <t>KITE</t>
  </si>
  <si>
    <t>KKRME</t>
  </si>
  <si>
    <t>KRISPY KREME</t>
  </si>
  <si>
    <t>KLENX</t>
  </si>
  <si>
    <t>KLEENEX</t>
  </si>
  <si>
    <t>KLLGG</t>
  </si>
  <si>
    <t>KELLOGG'S</t>
  </si>
  <si>
    <t>KLNDK</t>
  </si>
  <si>
    <t>KLONDIKE</t>
  </si>
  <si>
    <t>KLOST</t>
  </si>
  <si>
    <t>KLOSTERMAN</t>
  </si>
  <si>
    <t>KNAUS</t>
  </si>
  <si>
    <t>KNAUSS</t>
  </si>
  <si>
    <t>KNGED</t>
  </si>
  <si>
    <t>KING EDWARD</t>
  </si>
  <si>
    <t>KNGHW</t>
  </si>
  <si>
    <t>KING'S HAWAIIAN</t>
  </si>
  <si>
    <t>KNORR</t>
  </si>
  <si>
    <t>KOCH</t>
  </si>
  <si>
    <t>KODAK</t>
  </si>
  <si>
    <t>KODIAK</t>
  </si>
  <si>
    <t>KOOL</t>
  </si>
  <si>
    <t>KOOLA</t>
  </si>
  <si>
    <t>KOOL AID</t>
  </si>
  <si>
    <t>KRAFT</t>
  </si>
  <si>
    <t>KRAVE</t>
  </si>
  <si>
    <t>KRETS</t>
  </si>
  <si>
    <t>KRETSCHMAR</t>
  </si>
  <si>
    <t>KRNOS</t>
  </si>
  <si>
    <t>KRONOS</t>
  </si>
  <si>
    <t>KRUST</t>
  </si>
  <si>
    <t>KRUSTEAZ</t>
  </si>
  <si>
    <t>KTKAT</t>
  </si>
  <si>
    <t>KIT KAT</t>
  </si>
  <si>
    <t>KUHNS</t>
  </si>
  <si>
    <t>KUNZ</t>
  </si>
  <si>
    <t>KUNZLER</t>
  </si>
  <si>
    <t>LABRE</t>
  </si>
  <si>
    <t>LA BREE'S BAKRY</t>
  </si>
  <si>
    <t>LACHY</t>
  </si>
  <si>
    <t>LACHOY</t>
  </si>
  <si>
    <t>LACRS</t>
  </si>
  <si>
    <t>LACROSSE</t>
  </si>
  <si>
    <t>LACRX</t>
  </si>
  <si>
    <t>LACROIX</t>
  </si>
  <si>
    <t>LAFFY</t>
  </si>
  <si>
    <t>LAFFY TAFFY</t>
  </si>
  <si>
    <t>LAKEE</t>
  </si>
  <si>
    <t>LAKE ERIE</t>
  </si>
  <si>
    <t>LAMB</t>
  </si>
  <si>
    <t>LAMB WESTON</t>
  </si>
  <si>
    <t>LAMGA</t>
  </si>
  <si>
    <t>LAMAGNA</t>
  </si>
  <si>
    <t>LANCE</t>
  </si>
  <si>
    <t>LANDM</t>
  </si>
  <si>
    <t>L&amp;M</t>
  </si>
  <si>
    <t>LARGO</t>
  </si>
  <si>
    <t>LARK</t>
  </si>
  <si>
    <t>LAUB</t>
  </si>
  <si>
    <t>LAUBSCHER</t>
  </si>
  <si>
    <t>LAUBS</t>
  </si>
  <si>
    <t>LAUTO</t>
  </si>
  <si>
    <t>LIL AUTO</t>
  </si>
  <si>
    <t>LAWLS</t>
  </si>
  <si>
    <t>LAWLESS</t>
  </si>
  <si>
    <t>LAWRN</t>
  </si>
  <si>
    <t>LAWRENCE</t>
  </si>
  <si>
    <t>LAWRY</t>
  </si>
  <si>
    <t>LAWRY'S</t>
  </si>
  <si>
    <t>LBARN</t>
  </si>
  <si>
    <t>LITTLE BARN</t>
  </si>
  <si>
    <t>LCKYL</t>
  </si>
  <si>
    <t>LUCKY LEAF</t>
  </si>
  <si>
    <t>LD</t>
  </si>
  <si>
    <t>LDRUG</t>
  </si>
  <si>
    <t>LIL DRUG</t>
  </si>
  <si>
    <t>LEAF</t>
  </si>
  <si>
    <t>LEAF BY LANE</t>
  </si>
  <si>
    <t>LEAN</t>
  </si>
  <si>
    <t>LEAN CUISINE</t>
  </si>
  <si>
    <t>LEAP</t>
  </si>
  <si>
    <t>LEHMN</t>
  </si>
  <si>
    <t>LEHMAN</t>
  </si>
  <si>
    <t>LENDR</t>
  </si>
  <si>
    <t>LENDER'S</t>
  </si>
  <si>
    <t>LENNX</t>
  </si>
  <si>
    <t>LENNOX</t>
  </si>
  <si>
    <t>LEONS</t>
  </si>
  <si>
    <t>LEON'S</t>
  </si>
  <si>
    <t>LESST</t>
  </si>
  <si>
    <t>LIL ESSENTIALS</t>
  </si>
  <si>
    <t>LEVIG</t>
  </si>
  <si>
    <t>LEVI GARRETT</t>
  </si>
  <si>
    <t>LEWIS</t>
  </si>
  <si>
    <t>LGGTT</t>
  </si>
  <si>
    <t>LIGGETT</t>
  </si>
  <si>
    <t>LGOUT</t>
  </si>
  <si>
    <t>LEGOUT</t>
  </si>
  <si>
    <t>LHORN</t>
  </si>
  <si>
    <t>LONGHORN</t>
  </si>
  <si>
    <t>LIBBY</t>
  </si>
  <si>
    <t>LIBBY'S</t>
  </si>
  <si>
    <t>LILDM</t>
  </si>
  <si>
    <t>LIL DUTCH MAID</t>
  </si>
  <si>
    <t>LINDT</t>
  </si>
  <si>
    <t>LINSE</t>
  </si>
  <si>
    <t>LIPTN</t>
  </si>
  <si>
    <t>LIPTON</t>
  </si>
  <si>
    <t>LIQIV</t>
  </si>
  <si>
    <t>LIQUID IV</t>
  </si>
  <si>
    <t>LITHG</t>
  </si>
  <si>
    <t>LITTLE HUGS</t>
  </si>
  <si>
    <t>LITLY</t>
  </si>
  <si>
    <t>LITALY</t>
  </si>
  <si>
    <t>LNCST</t>
  </si>
  <si>
    <t>LANCASTER</t>
  </si>
  <si>
    <t>LOACK</t>
  </si>
  <si>
    <t>LOACKER USA</t>
  </si>
  <si>
    <t>LOFTH</t>
  </si>
  <si>
    <t>LOFTHOUSE</t>
  </si>
  <si>
    <t>LOGIC</t>
  </si>
  <si>
    <t>LOL</t>
  </si>
  <si>
    <t>LAND O LAKES</t>
  </si>
  <si>
    <t>LQDTH</t>
  </si>
  <si>
    <t>LIQUID DEATH</t>
  </si>
  <si>
    <t>LSAVR</t>
  </si>
  <si>
    <t>LIFE SAVERS</t>
  </si>
  <si>
    <t>LSPST</t>
  </si>
  <si>
    <t>LADY SPEED STK</t>
  </si>
  <si>
    <t>LSTRK</t>
  </si>
  <si>
    <t>LUCKY STRIKE</t>
  </si>
  <si>
    <t>LSTRN</t>
  </si>
  <si>
    <t>LISTERINE</t>
  </si>
  <si>
    <t>LTFLY</t>
  </si>
  <si>
    <t>LIGHT N FLUFFY</t>
  </si>
  <si>
    <t>LTHSE</t>
  </si>
  <si>
    <t>LITEHOUSE</t>
  </si>
  <si>
    <t>LTREE</t>
  </si>
  <si>
    <t>LITTLE TREE</t>
  </si>
  <si>
    <t>LUCAS</t>
  </si>
  <si>
    <t>LUCKS</t>
  </si>
  <si>
    <t>LUISA</t>
  </si>
  <si>
    <t>LUISA'S</t>
  </si>
  <si>
    <t>LUNA</t>
  </si>
  <si>
    <t>LUNA BAR</t>
  </si>
  <si>
    <t>LUNDY</t>
  </si>
  <si>
    <t>LUNDY'S</t>
  </si>
  <si>
    <t>LUVS</t>
  </si>
  <si>
    <t>LUXDR</t>
  </si>
  <si>
    <t>LUXURY DRIVER</t>
  </si>
  <si>
    <t>LVCRN</t>
  </si>
  <si>
    <t>LOVE CORN</t>
  </si>
  <si>
    <t>LVF</t>
  </si>
  <si>
    <t>LAKEVIEW FARMS</t>
  </si>
  <si>
    <t>LWRNC</t>
  </si>
  <si>
    <t>LYNDN</t>
  </si>
  <si>
    <t>LYNDEN FARMS</t>
  </si>
  <si>
    <t>LYSOL</t>
  </si>
  <si>
    <t>LZRUS</t>
  </si>
  <si>
    <t>LAZARUS</t>
  </si>
  <si>
    <t>M&amp;M</t>
  </si>
  <si>
    <t>MAILP</t>
  </si>
  <si>
    <t>MAIL POUCH</t>
  </si>
  <si>
    <t>MAINS</t>
  </si>
  <si>
    <t>MAIN STREET</t>
  </si>
  <si>
    <t>MAKTO</t>
  </si>
  <si>
    <t>MAKOTO</t>
  </si>
  <si>
    <t>MAMAF</t>
  </si>
  <si>
    <t>MAMA FRANCESCA</t>
  </si>
  <si>
    <t>MANIA</t>
  </si>
  <si>
    <t>KIDSMANIA</t>
  </si>
  <si>
    <t>MANN</t>
  </si>
  <si>
    <t>MANN'S</t>
  </si>
  <si>
    <t>MAPLE</t>
  </si>
  <si>
    <t>MAPLE DONUTS</t>
  </si>
  <si>
    <t>MARCA</t>
  </si>
  <si>
    <t>MARCIA'S</t>
  </si>
  <si>
    <t>MARCL</t>
  </si>
  <si>
    <t>MARCAL</t>
  </si>
  <si>
    <t>MARIA</t>
  </si>
  <si>
    <t>MARIA'S</t>
  </si>
  <si>
    <t>MARLB</t>
  </si>
  <si>
    <t>MARLBORO</t>
  </si>
  <si>
    <t>MARS</t>
  </si>
  <si>
    <t>MARUC</t>
  </si>
  <si>
    <t>MARUCHAN</t>
  </si>
  <si>
    <t>MATCH</t>
  </si>
  <si>
    <t>MATCHLIGHT</t>
  </si>
  <si>
    <t>MATLW</t>
  </si>
  <si>
    <t>MATLAW</t>
  </si>
  <si>
    <t>MATTS</t>
  </si>
  <si>
    <t>MATT'S</t>
  </si>
  <si>
    <t>MAVRK</t>
  </si>
  <si>
    <t>MAVERICK</t>
  </si>
  <si>
    <t>MAYER</t>
  </si>
  <si>
    <t>MAYWD</t>
  </si>
  <si>
    <t>MAYWOOD</t>
  </si>
  <si>
    <t>MBBEV</t>
  </si>
  <si>
    <t>M&amp;B BEVERAGE</t>
  </si>
  <si>
    <t>MCA</t>
  </si>
  <si>
    <t>MCANENY</t>
  </si>
  <si>
    <t>MCCAN</t>
  </si>
  <si>
    <t>MCCAIN</t>
  </si>
  <si>
    <t>MCCMK</t>
  </si>
  <si>
    <t>MCCORMICK</t>
  </si>
  <si>
    <t>MCILH</t>
  </si>
  <si>
    <t>MCILHENNY</t>
  </si>
  <si>
    <t>MCNDO</t>
  </si>
  <si>
    <t>MACANUDO</t>
  </si>
  <si>
    <t>MDWST</t>
  </si>
  <si>
    <t>MIDWEST GLOVE</t>
  </si>
  <si>
    <t>MEDAL</t>
  </si>
  <si>
    <t>GOLD MEDAL</t>
  </si>
  <si>
    <t>MEDCO</t>
  </si>
  <si>
    <t>MEDICO</t>
  </si>
  <si>
    <t>MEDWS</t>
  </si>
  <si>
    <t>MEADOW'S</t>
  </si>
  <si>
    <t>MELCH</t>
  </si>
  <si>
    <t>MELCH'S</t>
  </si>
  <si>
    <t>MENEN</t>
  </si>
  <si>
    <t>MENNEN</t>
  </si>
  <si>
    <t>MENTO</t>
  </si>
  <si>
    <t>MENTOS</t>
  </si>
  <si>
    <t>MEOW</t>
  </si>
  <si>
    <t>MEOW MIX</t>
  </si>
  <si>
    <t>MERIT</t>
  </si>
  <si>
    <t>METRX</t>
  </si>
  <si>
    <t>MEXOR</t>
  </si>
  <si>
    <t>MEX ORIGINAL</t>
  </si>
  <si>
    <t>MEYER</t>
  </si>
  <si>
    <t>MFARM</t>
  </si>
  <si>
    <t>MADEIRA FARMS</t>
  </si>
  <si>
    <t>MFFRM</t>
  </si>
  <si>
    <t>MORNING FRSH FM</t>
  </si>
  <si>
    <t>MFRSH</t>
  </si>
  <si>
    <t>MRS. FRESHLEY'S</t>
  </si>
  <si>
    <t>MHRST</t>
  </si>
  <si>
    <t>MAPLEHURST</t>
  </si>
  <si>
    <t>MIKE</t>
  </si>
  <si>
    <t>MIKE &amp; IKE</t>
  </si>
  <si>
    <t>MILKB</t>
  </si>
  <si>
    <t>MILK BONE</t>
  </si>
  <si>
    <t>MISSN</t>
  </si>
  <si>
    <t>MISSION</t>
  </si>
  <si>
    <t>MISTY</t>
  </si>
  <si>
    <t>MLKWY</t>
  </si>
  <si>
    <t>MILKY WAY</t>
  </si>
  <si>
    <t>MMAID</t>
  </si>
  <si>
    <t>MINUTE MAID</t>
  </si>
  <si>
    <t>MMAIZ</t>
  </si>
  <si>
    <t>MIRACLE MAIZE</t>
  </si>
  <si>
    <t>MNGO</t>
  </si>
  <si>
    <t>MNRVA</t>
  </si>
  <si>
    <t>MINERVA</t>
  </si>
  <si>
    <t>MNSPC</t>
  </si>
  <si>
    <t>MIDNIGHT SPEC</t>
  </si>
  <si>
    <t>MNSTR</t>
  </si>
  <si>
    <t>MONSTER</t>
  </si>
  <si>
    <t>MNTGO</t>
  </si>
  <si>
    <t>MONTEGO</t>
  </si>
  <si>
    <t>MOC</t>
  </si>
  <si>
    <t>MEL-O-CREAM</t>
  </si>
  <si>
    <t>MOJI</t>
  </si>
  <si>
    <t>MOJO</t>
  </si>
  <si>
    <t>MOMIX</t>
  </si>
  <si>
    <t>MASTER OF MIXES</t>
  </si>
  <si>
    <t>MONIN</t>
  </si>
  <si>
    <t>MORE</t>
  </si>
  <si>
    <t>MORGN</t>
  </si>
  <si>
    <t>MORGAN'S</t>
  </si>
  <si>
    <t>MORTN</t>
  </si>
  <si>
    <t>MORTON</t>
  </si>
  <si>
    <t>MOTHR</t>
  </si>
  <si>
    <t>MY MOTHERS</t>
  </si>
  <si>
    <t>MOTTS</t>
  </si>
  <si>
    <t>MRBRW</t>
  </si>
  <si>
    <t>MR BROWNIE</t>
  </si>
  <si>
    <t>MRCLN</t>
  </si>
  <si>
    <t>MR. CLEAN</t>
  </si>
  <si>
    <t>MRCOF</t>
  </si>
  <si>
    <t>MR. COFFEE</t>
  </si>
  <si>
    <t>MRESS</t>
  </si>
  <si>
    <t>MRS. RESSLER</t>
  </si>
  <si>
    <t>MRGTA</t>
  </si>
  <si>
    <t>MARGHERITA</t>
  </si>
  <si>
    <t>MRICE</t>
  </si>
  <si>
    <t>MINUTE RICE</t>
  </si>
  <si>
    <t>MRKTN</t>
  </si>
  <si>
    <t>MARKTEN</t>
  </si>
  <si>
    <t>MRMST</t>
  </si>
  <si>
    <t>MR. MUSTARD</t>
  </si>
  <si>
    <t>MRPRO</t>
  </si>
  <si>
    <t>MARPRO</t>
  </si>
  <si>
    <t>MRSBT</t>
  </si>
  <si>
    <t>MRS. BUTTERWRTH</t>
  </si>
  <si>
    <t>MRSDS</t>
  </si>
  <si>
    <t>MRS. DASH</t>
  </si>
  <si>
    <t>MRSFR</t>
  </si>
  <si>
    <t>MRS. FRIDAY'S</t>
  </si>
  <si>
    <t>MRSNK</t>
  </si>
  <si>
    <t>MISTER SNACKS</t>
  </si>
  <si>
    <t>MRST</t>
  </si>
  <si>
    <t>MRS. T'S</t>
  </si>
  <si>
    <t>MRSWG</t>
  </si>
  <si>
    <t>MRS. WAGE'S</t>
  </si>
  <si>
    <t>MRSWS</t>
  </si>
  <si>
    <t>MRS. WEISS</t>
  </si>
  <si>
    <t>MRZT</t>
  </si>
  <si>
    <t>MARZETTI</t>
  </si>
  <si>
    <t>MSSLM</t>
  </si>
  <si>
    <t>MUSSELMAN</t>
  </si>
  <si>
    <t>MTCLR</t>
  </si>
  <si>
    <t>MONTCLAIR</t>
  </si>
  <si>
    <t>MUELR</t>
  </si>
  <si>
    <t>MUELLER PASTA</t>
  </si>
  <si>
    <t>MULLN</t>
  </si>
  <si>
    <t>MULLEN</t>
  </si>
  <si>
    <t>MURPH</t>
  </si>
  <si>
    <t>MURPHY'S</t>
  </si>
  <si>
    <t>MWEST</t>
  </si>
  <si>
    <t>MIDWEST</t>
  </si>
  <si>
    <t>MXHSE</t>
  </si>
  <si>
    <t>MAXWELL HOUSE</t>
  </si>
  <si>
    <t>MYBLU</t>
  </si>
  <si>
    <t>MY BLU</t>
  </si>
  <si>
    <t>N</t>
  </si>
  <si>
    <t>NON-SALABLE</t>
  </si>
  <si>
    <t>N JOY</t>
  </si>
  <si>
    <t>NAKED</t>
  </si>
  <si>
    <t>NAKED JUICE</t>
  </si>
  <si>
    <t>NASON</t>
  </si>
  <si>
    <t>NASONVILLE</t>
  </si>
  <si>
    <t>NATS</t>
  </si>
  <si>
    <t>NAT'S</t>
  </si>
  <si>
    <t>NATUR</t>
  </si>
  <si>
    <t>NATURIPE</t>
  </si>
  <si>
    <t>NAVY</t>
  </si>
  <si>
    <t>NBKRY</t>
  </si>
  <si>
    <t>NATURE'S BAKERY</t>
  </si>
  <si>
    <t>NBSCO</t>
  </si>
  <si>
    <t>NABISCO</t>
  </si>
  <si>
    <t>NCRTE</t>
  </si>
  <si>
    <t>NICORETTE</t>
  </si>
  <si>
    <t>NECCO</t>
  </si>
  <si>
    <t>NEMO</t>
  </si>
  <si>
    <t>NE-MO'S BAKERY</t>
  </si>
  <si>
    <t>NEMOS</t>
  </si>
  <si>
    <t>NEOSP</t>
  </si>
  <si>
    <t>NEOSPORIN</t>
  </si>
  <si>
    <t>NERDS</t>
  </si>
  <si>
    <t>NESTW</t>
  </si>
  <si>
    <t>NESTLE WATER</t>
  </si>
  <si>
    <t>NIAGR</t>
  </si>
  <si>
    <t>NIAGARA</t>
  </si>
  <si>
    <t>NICOT</t>
  </si>
  <si>
    <t>NIC-OUT</t>
  </si>
  <si>
    <t>NICTC</t>
  </si>
  <si>
    <t>NICOTAC</t>
  </si>
  <si>
    <t>NISSN</t>
  </si>
  <si>
    <t>NISSIN</t>
  </si>
  <si>
    <t>NJOY</t>
  </si>
  <si>
    <t>N'JOY</t>
  </si>
  <si>
    <t>NODOZ</t>
  </si>
  <si>
    <t>NO DOZ</t>
  </si>
  <si>
    <t>NOKA</t>
  </si>
  <si>
    <t>NOMAN</t>
  </si>
  <si>
    <t>NO MANS LAND</t>
  </si>
  <si>
    <t>NOW</t>
  </si>
  <si>
    <t>NOYLK</t>
  </si>
  <si>
    <t>NO YOLK</t>
  </si>
  <si>
    <t>NSTLE</t>
  </si>
  <si>
    <t>NESTLE</t>
  </si>
  <si>
    <t>NTHAN</t>
  </si>
  <si>
    <t>NATHAN'S</t>
  </si>
  <si>
    <t>NTOWL</t>
  </si>
  <si>
    <t>NIGHT OWL</t>
  </si>
  <si>
    <t>NUGO</t>
  </si>
  <si>
    <t>NU GO</t>
  </si>
  <si>
    <t>NULIT</t>
  </si>
  <si>
    <t>NULITE</t>
  </si>
  <si>
    <t>NUTLA</t>
  </si>
  <si>
    <t>NUTELLA</t>
  </si>
  <si>
    <t>NUTRB</t>
  </si>
  <si>
    <t>NUTTER BUTTER</t>
  </si>
  <si>
    <t>NUX</t>
  </si>
  <si>
    <t>NU-X</t>
  </si>
  <si>
    <t>NVALY</t>
  </si>
  <si>
    <t>NATURE VALLEY</t>
  </si>
  <si>
    <t>NWENG</t>
  </si>
  <si>
    <t>NEW ENGLAND</t>
  </si>
  <si>
    <t>NWPRT</t>
  </si>
  <si>
    <t>NEWPORT</t>
  </si>
  <si>
    <t>NY</t>
  </si>
  <si>
    <t>N.Y.</t>
  </si>
  <si>
    <t>NYBAG</t>
  </si>
  <si>
    <t>NEW YORK BAGEL</t>
  </si>
  <si>
    <t>NYQUL</t>
  </si>
  <si>
    <t>NYQUIL</t>
  </si>
  <si>
    <t>OBRTO</t>
  </si>
  <si>
    <t>OBERTO</t>
  </si>
  <si>
    <t>OCB</t>
  </si>
  <si>
    <t>ODYSY</t>
  </si>
  <si>
    <t>ODYSSEY</t>
  </si>
  <si>
    <t>OFF</t>
  </si>
  <si>
    <t>OGRDN</t>
  </si>
  <si>
    <t>OLIVE GARDEN</t>
  </si>
  <si>
    <t>OHM</t>
  </si>
  <si>
    <t>OHSNP</t>
  </si>
  <si>
    <t>OH SNAP</t>
  </si>
  <si>
    <t>OLDEL</t>
  </si>
  <si>
    <t>OLD EL PASO</t>
  </si>
  <si>
    <t>OLDNH</t>
  </si>
  <si>
    <t>OLD NEIGHBRHOOD</t>
  </si>
  <si>
    <t>OLDSP</t>
  </si>
  <si>
    <t>OLD SPICE</t>
  </si>
  <si>
    <t>OLDWS</t>
  </si>
  <si>
    <t>OLD WISCONSIN</t>
  </si>
  <si>
    <t>OLIVE</t>
  </si>
  <si>
    <t>THE OLIVE BRNCH</t>
  </si>
  <si>
    <t>OLIVO</t>
  </si>
  <si>
    <t>OLIVERIO</t>
  </si>
  <si>
    <t>OLLY</t>
  </si>
  <si>
    <t>OMEGA</t>
  </si>
  <si>
    <t>OMEGA BUMP</t>
  </si>
  <si>
    <t>OMNI</t>
  </si>
  <si>
    <t>OMYER</t>
  </si>
  <si>
    <t>OSCAR MAYER</t>
  </si>
  <si>
    <t>ONCOR</t>
  </si>
  <si>
    <t>ON COR</t>
  </si>
  <si>
    <t>ONNIC</t>
  </si>
  <si>
    <t>ON! NICOTINE</t>
  </si>
  <si>
    <t>OOCDL</t>
  </si>
  <si>
    <t>OUR OWN CANDLE</t>
  </si>
  <si>
    <t>OPPIT</t>
  </si>
  <si>
    <t>OPEN PIT</t>
  </si>
  <si>
    <t>OPTMO</t>
  </si>
  <si>
    <t>OPTIMO</t>
  </si>
  <si>
    <t>ORAJL</t>
  </si>
  <si>
    <t>ORAJEL</t>
  </si>
  <si>
    <t>ORALB</t>
  </si>
  <si>
    <t>ORAL B</t>
  </si>
  <si>
    <t>ORBI</t>
  </si>
  <si>
    <t>ORBIT</t>
  </si>
  <si>
    <t>OREDB</t>
  </si>
  <si>
    <t>ORV REDENBACHER</t>
  </si>
  <si>
    <t>OREGN</t>
  </si>
  <si>
    <t>OREGON SNUFF</t>
  </si>
  <si>
    <t>OREO</t>
  </si>
  <si>
    <t>ORIDA</t>
  </si>
  <si>
    <t>ORE IDA</t>
  </si>
  <si>
    <t>ORTGA</t>
  </si>
  <si>
    <t>ORTEGA</t>
  </si>
  <si>
    <t>OSPRY</t>
  </si>
  <si>
    <t>OCEAN SPRAY</t>
  </si>
  <si>
    <t>OTRAP</t>
  </si>
  <si>
    <t>OLD TRAPPER</t>
  </si>
  <si>
    <t>OUROW</t>
  </si>
  <si>
    <t>OUR OWN</t>
  </si>
  <si>
    <t>OZIUM</t>
  </si>
  <si>
    <t>PAAS</t>
  </si>
  <si>
    <t>PACE</t>
  </si>
  <si>
    <t>PADCH</t>
  </si>
  <si>
    <t>PA DUTCH</t>
  </si>
  <si>
    <t>PALDN</t>
  </si>
  <si>
    <t>PALADIN</t>
  </si>
  <si>
    <t>PALMR</t>
  </si>
  <si>
    <t>PALMER</t>
  </si>
  <si>
    <t>PAM</t>
  </si>
  <si>
    <t>PANRA</t>
  </si>
  <si>
    <t>PANERA</t>
  </si>
  <si>
    <t>PAQUI</t>
  </si>
  <si>
    <t>PARKY</t>
  </si>
  <si>
    <t>PARKAY</t>
  </si>
  <si>
    <t>PAROD</t>
  </si>
  <si>
    <t>PARODI</t>
  </si>
  <si>
    <t>PASTR</t>
  </si>
  <si>
    <t>PASTORELLI</t>
  </si>
  <si>
    <t>PATCD</t>
  </si>
  <si>
    <t>PATRICK CUDAHY</t>
  </si>
  <si>
    <t>PATSN</t>
  </si>
  <si>
    <t>PATTERSON</t>
  </si>
  <si>
    <t>PBLUE</t>
  </si>
  <si>
    <t>PACIFIC BLUE</t>
  </si>
  <si>
    <t>PCITY</t>
  </si>
  <si>
    <t>PRAIRIE CITY</t>
  </si>
  <si>
    <t>PDGRE</t>
  </si>
  <si>
    <t>PEDIGREE</t>
  </si>
  <si>
    <t>PEAK</t>
  </si>
  <si>
    <t>PEDIA</t>
  </si>
  <si>
    <t>PEDIALYTE</t>
  </si>
  <si>
    <t>PEEPS</t>
  </si>
  <si>
    <t>PENZL</t>
  </si>
  <si>
    <t>PENNZOIL</t>
  </si>
  <si>
    <t>PEPCD</t>
  </si>
  <si>
    <t>PEPCID</t>
  </si>
  <si>
    <t>PEPPR</t>
  </si>
  <si>
    <t>PEPPERS N'AT</t>
  </si>
  <si>
    <t>PEPTO</t>
  </si>
  <si>
    <t>PEPTO BISMOL</t>
  </si>
  <si>
    <t>PERKY</t>
  </si>
  <si>
    <t>PERKY JERKY</t>
  </si>
  <si>
    <t>PERRY</t>
  </si>
  <si>
    <t>PERRY'S</t>
  </si>
  <si>
    <t>PEZ</t>
  </si>
  <si>
    <t>PFARM</t>
  </si>
  <si>
    <t>PEPRIDGE FARMS</t>
  </si>
  <si>
    <t>PFBAR</t>
  </si>
  <si>
    <t>PERFECT BAR</t>
  </si>
  <si>
    <t>PFCHG</t>
  </si>
  <si>
    <t>PF CHANG</t>
  </si>
  <si>
    <t>PHILY</t>
  </si>
  <si>
    <t>PHILLY CRM CHS</t>
  </si>
  <si>
    <t>PHLIE</t>
  </si>
  <si>
    <t>PHILLIE</t>
  </si>
  <si>
    <t>PHLLY</t>
  </si>
  <si>
    <t>PHILLY CHS STK</t>
  </si>
  <si>
    <t>PIC</t>
  </si>
  <si>
    <t>PICK5</t>
  </si>
  <si>
    <t>PICK 5</t>
  </si>
  <si>
    <t>PIERC</t>
  </si>
  <si>
    <t>PIERCE</t>
  </si>
  <si>
    <t>PIKNK</t>
  </si>
  <si>
    <t>PIK-NIK</t>
  </si>
  <si>
    <t>PILLS</t>
  </si>
  <si>
    <t>PILLSBURY</t>
  </si>
  <si>
    <t>PIRCE</t>
  </si>
  <si>
    <t>PITTS</t>
  </si>
  <si>
    <t>PITTSBURGH PCKL</t>
  </si>
  <si>
    <t>PIZZA FUSION</t>
  </si>
  <si>
    <t>PKSWT</t>
  </si>
  <si>
    <t>PICTSWEET</t>
  </si>
  <si>
    <t>PLANT</t>
  </si>
  <si>
    <t>PLANTERS</t>
  </si>
  <si>
    <t>PLDNT</t>
  </si>
  <si>
    <t>POLIDENT</t>
  </si>
  <si>
    <t>PLUM</t>
  </si>
  <si>
    <t>PLUMROSE</t>
  </si>
  <si>
    <t>PMALL</t>
  </si>
  <si>
    <t>PALL MALL</t>
  </si>
  <si>
    <t>PMATE</t>
  </si>
  <si>
    <t>PAPER MATE</t>
  </si>
  <si>
    <t>PMENT</t>
  </si>
  <si>
    <t>PARLIAMENT</t>
  </si>
  <si>
    <t>PMNTN</t>
  </si>
  <si>
    <t>PACIFIC MOUNTN</t>
  </si>
  <si>
    <t>PMPRN</t>
  </si>
  <si>
    <t>PAMPRIN</t>
  </si>
  <si>
    <t>PNTNE</t>
  </si>
  <si>
    <t>PANTENE</t>
  </si>
  <si>
    <t>PNTRY</t>
  </si>
  <si>
    <t>PREMIER PANTRY</t>
  </si>
  <si>
    <t>POLAR</t>
  </si>
  <si>
    <t>POLIG</t>
  </si>
  <si>
    <t>POLIGRIP</t>
  </si>
  <si>
    <t>POPDY</t>
  </si>
  <si>
    <t>POP DADDY</t>
  </si>
  <si>
    <t>PORKY</t>
  </si>
  <si>
    <t>PORKY'S</t>
  </si>
  <si>
    <t>POST</t>
  </si>
  <si>
    <t>POULI</t>
  </si>
  <si>
    <t>POULICH</t>
  </si>
  <si>
    <t>PPI</t>
  </si>
  <si>
    <t>PPTTI</t>
  </si>
  <si>
    <t>PAPETTI</t>
  </si>
  <si>
    <t>PRALB</t>
  </si>
  <si>
    <t>PRINCE ALBERT</t>
  </si>
  <si>
    <t>PREGO</t>
  </si>
  <si>
    <t>PREMR</t>
  </si>
  <si>
    <t>PREMIER</t>
  </si>
  <si>
    <t>PRES</t>
  </si>
  <si>
    <t>PRESIDENT</t>
  </si>
  <si>
    <t>PREST</t>
  </si>
  <si>
    <t>PRESTONE</t>
  </si>
  <si>
    <t>PRETZ</t>
  </si>
  <si>
    <t>PRETZELRONI</t>
  </si>
  <si>
    <t>PRIDE</t>
  </si>
  <si>
    <t>PRIMA</t>
  </si>
  <si>
    <t>PRIMA PORTA</t>
  </si>
  <si>
    <t>PRMER</t>
  </si>
  <si>
    <t>PREMIER TUBES</t>
  </si>
  <si>
    <t>PRMTM</t>
  </si>
  <si>
    <t>PRIME TIME</t>
  </si>
  <si>
    <t>PRNCE</t>
  </si>
  <si>
    <t>PRINCE</t>
  </si>
  <si>
    <t>PRNGL</t>
  </si>
  <si>
    <t>PRINGLES</t>
  </si>
  <si>
    <t>PROGR</t>
  </si>
  <si>
    <t>PROGRESSO</t>
  </si>
  <si>
    <t>PROSP</t>
  </si>
  <si>
    <t>PROSPECTOR CHO</t>
  </si>
  <si>
    <t>PRSNT</t>
  </si>
  <si>
    <t>PRESENTA BOWL</t>
  </si>
  <si>
    <t>PRTGS</t>
  </si>
  <si>
    <t>PARTAGAS</t>
  </si>
  <si>
    <t>PTIME</t>
  </si>
  <si>
    <t>PEPTIME</t>
  </si>
  <si>
    <t>PUFFS</t>
  </si>
  <si>
    <t>PUNCH</t>
  </si>
  <si>
    <t>PUREL</t>
  </si>
  <si>
    <t>PURELL</t>
  </si>
  <si>
    <t>PUREX</t>
  </si>
  <si>
    <t>PURNA</t>
  </si>
  <si>
    <t>PURINA</t>
  </si>
  <si>
    <t>PV</t>
  </si>
  <si>
    <t>PEARL VALLEY</t>
  </si>
  <si>
    <t>PVALU</t>
  </si>
  <si>
    <t>PREMIER VALUE</t>
  </si>
  <si>
    <t>PWATR</t>
  </si>
  <si>
    <t>PATHWATER</t>
  </si>
  <si>
    <t>PWRMT</t>
  </si>
  <si>
    <t>POWERMATIC II</t>
  </si>
  <si>
    <t>PWRUP</t>
  </si>
  <si>
    <t>POWER UP</t>
  </si>
  <si>
    <t>PXOTN</t>
  </si>
  <si>
    <t>PIXOTINE</t>
  </si>
  <si>
    <t>PYRMD</t>
  </si>
  <si>
    <t>PYRAMID</t>
  </si>
  <si>
    <t>PZOLO</t>
  </si>
  <si>
    <t>PIZZAIOLO</t>
  </si>
  <si>
    <t>QCHEF</t>
  </si>
  <si>
    <t>QUALITY CHEF</t>
  </si>
  <si>
    <t>QTIP</t>
  </si>
  <si>
    <t>Q-TIP</t>
  </si>
  <si>
    <t>QUAKR</t>
  </si>
  <si>
    <t>QUAKER</t>
  </si>
  <si>
    <t>QUEST</t>
  </si>
  <si>
    <t>RAGU</t>
  </si>
  <si>
    <t>RAID</t>
  </si>
  <si>
    <t>RAINX</t>
  </si>
  <si>
    <t>RAIN X</t>
  </si>
  <si>
    <t>RAND</t>
  </si>
  <si>
    <t>RANDOLPH</t>
  </si>
  <si>
    <t>RAVE</t>
  </si>
  <si>
    <t>RAW</t>
  </si>
  <si>
    <t>RBITE</t>
  </si>
  <si>
    <t>ROLLER BITE</t>
  </si>
  <si>
    <t>RCCST</t>
  </si>
  <si>
    <t>RICH COAST</t>
  </si>
  <si>
    <t>READY</t>
  </si>
  <si>
    <t>REAMS</t>
  </si>
  <si>
    <t>REAMES</t>
  </si>
  <si>
    <t>REDMN</t>
  </si>
  <si>
    <t>RED MAN</t>
  </si>
  <si>
    <t>REDRB</t>
  </si>
  <si>
    <t>RED ROBIN</t>
  </si>
  <si>
    <t>REESE</t>
  </si>
  <si>
    <t>REESE'S</t>
  </si>
  <si>
    <t>RELVA</t>
  </si>
  <si>
    <t>RELIVA</t>
  </si>
  <si>
    <t>RENEG</t>
  </si>
  <si>
    <t>RENEGADE</t>
  </si>
  <si>
    <t>RENU</t>
  </si>
  <si>
    <t>REPUB</t>
  </si>
  <si>
    <t>REPUBLIC</t>
  </si>
  <si>
    <t>RESER</t>
  </si>
  <si>
    <t>RESER'S</t>
  </si>
  <si>
    <t>REVIT</t>
  </si>
  <si>
    <t>REVITTLE</t>
  </si>
  <si>
    <t>REYMR</t>
  </si>
  <si>
    <t>REYMER'S BLENND</t>
  </si>
  <si>
    <t>REZ</t>
  </si>
  <si>
    <t>RHINO</t>
  </si>
  <si>
    <t>RHINO RUSH</t>
  </si>
  <si>
    <t>RHODS</t>
  </si>
  <si>
    <t>RHODES</t>
  </si>
  <si>
    <t>RHOOD</t>
  </si>
  <si>
    <t>ROBIN HOOD</t>
  </si>
  <si>
    <t>RICHS</t>
  </si>
  <si>
    <t>RICOL</t>
  </si>
  <si>
    <t>RICOLA</t>
  </si>
  <si>
    <t>RIFF</t>
  </si>
  <si>
    <t>RIO</t>
  </si>
  <si>
    <t>RIPIT</t>
  </si>
  <si>
    <t>RIP IT</t>
  </si>
  <si>
    <t>RIPTD</t>
  </si>
  <si>
    <t>RIPTIDE</t>
  </si>
  <si>
    <t>RITZ</t>
  </si>
  <si>
    <t>RIZZO</t>
  </si>
  <si>
    <t>RIZZOS</t>
  </si>
  <si>
    <t>RKYMT</t>
  </si>
  <si>
    <t>ROCKY MOUNTAIN</t>
  </si>
  <si>
    <t>RMAID</t>
  </si>
  <si>
    <t>RUBBERMAID</t>
  </si>
  <si>
    <t>RNBO</t>
  </si>
  <si>
    <t>RAINBO</t>
  </si>
  <si>
    <t>RNUZT</t>
  </si>
  <si>
    <t>RENUZIT</t>
  </si>
  <si>
    <t>ROGUE</t>
  </si>
  <si>
    <t>ROLND</t>
  </si>
  <si>
    <t>ROLAND</t>
  </si>
  <si>
    <t>ROLTI</t>
  </si>
  <si>
    <t>ROLTINI</t>
  </si>
  <si>
    <t>RONSN</t>
  </si>
  <si>
    <t>RONSON</t>
  </si>
  <si>
    <t>ROOTO</t>
  </si>
  <si>
    <t>ROYAL</t>
  </si>
  <si>
    <t>ROYAL GELATIN</t>
  </si>
  <si>
    <t>RPACK</t>
  </si>
  <si>
    <t>RED PACK</t>
  </si>
  <si>
    <t>RRUNR</t>
  </si>
  <si>
    <t>ROAD RUNNER</t>
  </si>
  <si>
    <t>RSEAL</t>
  </si>
  <si>
    <t>RED SEAL</t>
  </si>
  <si>
    <t>RSINA</t>
  </si>
  <si>
    <t>ROSINA</t>
  </si>
  <si>
    <t>RSPRG</t>
  </si>
  <si>
    <t>ROARING SPRING</t>
  </si>
  <si>
    <t>RSTAR</t>
  </si>
  <si>
    <t>RED STAR</t>
  </si>
  <si>
    <t>RSTOV</t>
  </si>
  <si>
    <t>RUSSELL STOVER</t>
  </si>
  <si>
    <t>RSW</t>
  </si>
  <si>
    <t>READING SODA</t>
  </si>
  <si>
    <t>RUBSC</t>
  </si>
  <si>
    <t>RUBSCHLAGER</t>
  </si>
  <si>
    <t>RUDI</t>
  </si>
  <si>
    <t>RUSSR</t>
  </si>
  <si>
    <t>RUSSER</t>
  </si>
  <si>
    <t>RVBND</t>
  </si>
  <si>
    <t>RIVER BEND</t>
  </si>
  <si>
    <t>RWHIP</t>
  </si>
  <si>
    <t>REDDI-WHIP</t>
  </si>
  <si>
    <t>RWOOD</t>
  </si>
  <si>
    <t>REDWOOD</t>
  </si>
  <si>
    <t>RWORK</t>
  </si>
  <si>
    <t>ROAST WORKS</t>
  </si>
  <si>
    <t>RXWEL</t>
  </si>
  <si>
    <t>ROXWELL</t>
  </si>
  <si>
    <t>RYBRN</t>
  </si>
  <si>
    <t>RAYBERN</t>
  </si>
  <si>
    <t>RYLCM</t>
  </si>
  <si>
    <t>ROYAL COMFORT</t>
  </si>
  <si>
    <t>RYNLD</t>
  </si>
  <si>
    <t>REYNOLDS</t>
  </si>
  <si>
    <t>RYVAC</t>
  </si>
  <si>
    <t>RAYOVAC</t>
  </si>
  <si>
    <t>S</t>
  </si>
  <si>
    <t>SALABLE</t>
  </si>
  <si>
    <t>SABRA</t>
  </si>
  <si>
    <t>SAHLN</t>
  </si>
  <si>
    <t>SAHLEN</t>
  </si>
  <si>
    <t>SALDA</t>
  </si>
  <si>
    <t>SALADA</t>
  </si>
  <si>
    <t>SALEM</t>
  </si>
  <si>
    <t>SAND</t>
  </si>
  <si>
    <t>SANDRIDGE</t>
  </si>
  <si>
    <t>SANTA</t>
  </si>
  <si>
    <t>SANTA FE</t>
  </si>
  <si>
    <t>SARAL</t>
  </si>
  <si>
    <t>SARA LEE</t>
  </si>
  <si>
    <t>SARAN</t>
  </si>
  <si>
    <t>SARAN WRAP</t>
  </si>
  <si>
    <t>SARG</t>
  </si>
  <si>
    <t>SARGENTO</t>
  </si>
  <si>
    <t>SATHR</t>
  </si>
  <si>
    <t>SATHERS</t>
  </si>
  <si>
    <t>SAUER</t>
  </si>
  <si>
    <t>SAVOR</t>
  </si>
  <si>
    <t>SBACK</t>
  </si>
  <si>
    <t>SILVERBACK</t>
  </si>
  <si>
    <t>SBR</t>
  </si>
  <si>
    <t>SWEET BABY RAYS</t>
  </si>
  <si>
    <t>SBRST</t>
  </si>
  <si>
    <t>STARBURST</t>
  </si>
  <si>
    <t>SCHNR</t>
  </si>
  <si>
    <t>SCHOONER</t>
  </si>
  <si>
    <t>SCHRB</t>
  </si>
  <si>
    <t>SCHRIBER</t>
  </si>
  <si>
    <t>SCHVO</t>
  </si>
  <si>
    <t>SCHIAVO</t>
  </si>
  <si>
    <t>SCNCI</t>
  </si>
  <si>
    <t>SCUNCI</t>
  </si>
  <si>
    <t>SCOTT</t>
  </si>
  <si>
    <t>SCRPT</t>
  </si>
  <si>
    <t>SCRIPTO</t>
  </si>
  <si>
    <t>SCRSS</t>
  </si>
  <si>
    <t>SOUTHERN CROSS</t>
  </si>
  <si>
    <t>SDONE</t>
  </si>
  <si>
    <t>SIMPLY DONE</t>
  </si>
  <si>
    <t>SECND</t>
  </si>
  <si>
    <t>SECOND NATURE</t>
  </si>
  <si>
    <t>SECRT</t>
  </si>
  <si>
    <t>SECRET</t>
  </si>
  <si>
    <t>SELCT</t>
  </si>
  <si>
    <t>SELECT BRAND</t>
  </si>
  <si>
    <t>SELTZ</t>
  </si>
  <si>
    <t>SELTZER</t>
  </si>
  <si>
    <t>SENCA</t>
  </si>
  <si>
    <t>SENECA</t>
  </si>
  <si>
    <t>SENOR</t>
  </si>
  <si>
    <t>SENOR RICO</t>
  </si>
  <si>
    <t>SFACT</t>
  </si>
  <si>
    <t>SNACK FACTORY</t>
  </si>
  <si>
    <t>SFAIR</t>
  </si>
  <si>
    <t>STATE FAIR</t>
  </si>
  <si>
    <t>SFIEL</t>
  </si>
  <si>
    <t>SUNFIELD</t>
  </si>
  <si>
    <t>SFLOS</t>
  </si>
  <si>
    <t>SNOWFLOSS</t>
  </si>
  <si>
    <t>SFOOD</t>
  </si>
  <si>
    <t>SOUTHERN FOODS</t>
  </si>
  <si>
    <t>SGIOR</t>
  </si>
  <si>
    <t>SAN GIORGIO</t>
  </si>
  <si>
    <t>SHELL</t>
  </si>
  <si>
    <t>SHIFT</t>
  </si>
  <si>
    <t>SHIFT TECH</t>
  </si>
  <si>
    <t>SHKBK</t>
  </si>
  <si>
    <t>SHAKE N BAKE</t>
  </si>
  <si>
    <t>SHOW</t>
  </si>
  <si>
    <t>SHRLY</t>
  </si>
  <si>
    <t>SHIRLEY'S</t>
  </si>
  <si>
    <t>SILVR</t>
  </si>
  <si>
    <t>SILVER CREEK</t>
  </si>
  <si>
    <t>SIMIL</t>
  </si>
  <si>
    <t>SIMILAC</t>
  </si>
  <si>
    <t>SIMNZ</t>
  </si>
  <si>
    <t>SIMONIZ</t>
  </si>
  <si>
    <t>SIMPL</t>
  </si>
  <si>
    <t>SIMPLY POTATOES</t>
  </si>
  <si>
    <t>SIRWR</t>
  </si>
  <si>
    <t>S WALT RALEIGH</t>
  </si>
  <si>
    <t>SIVES</t>
  </si>
  <si>
    <t>ST IVES</t>
  </si>
  <si>
    <t>SJELL</t>
  </si>
  <si>
    <t>SURE JELL</t>
  </si>
  <si>
    <t>SJOES</t>
  </si>
  <si>
    <t>SMOKIN JOES</t>
  </si>
  <si>
    <t>SKINT</t>
  </si>
  <si>
    <t>SKINTIMATE</t>
  </si>
  <si>
    <t>SKIPY</t>
  </si>
  <si>
    <t>SKIPPY</t>
  </si>
  <si>
    <t>SKIST</t>
  </si>
  <si>
    <t>STARKIST</t>
  </si>
  <si>
    <t>SKOAL</t>
  </si>
  <si>
    <t>SKTTL</t>
  </si>
  <si>
    <t>SKITTLES</t>
  </si>
  <si>
    <t>SKYN</t>
  </si>
  <si>
    <t>SLIMJ</t>
  </si>
  <si>
    <t>SLIM JIM</t>
  </si>
  <si>
    <t>SLUIS</t>
  </si>
  <si>
    <t>SAN LUIS</t>
  </si>
  <si>
    <t>SMAID</t>
  </si>
  <si>
    <t>SUN MAID</t>
  </si>
  <si>
    <t>SMART</t>
  </si>
  <si>
    <t>SMART ONE</t>
  </si>
  <si>
    <t>SMASH</t>
  </si>
  <si>
    <t>SMASHMALLOW</t>
  </si>
  <si>
    <t>SMFLD</t>
  </si>
  <si>
    <t>SMITHFIELD</t>
  </si>
  <si>
    <t>SMILL</t>
  </si>
  <si>
    <t>STONEMILL</t>
  </si>
  <si>
    <t>SMITH</t>
  </si>
  <si>
    <t>SMITH'S</t>
  </si>
  <si>
    <t>SMKCH</t>
  </si>
  <si>
    <t>SMOKERS CHOICE</t>
  </si>
  <si>
    <t>SMKNG</t>
  </si>
  <si>
    <t>SMOKIN G</t>
  </si>
  <si>
    <t>SMKPD</t>
  </si>
  <si>
    <t>SMOKERS PRIDE</t>
  </si>
  <si>
    <t>SMOKX</t>
  </si>
  <si>
    <t>SMOKE X</t>
  </si>
  <si>
    <t>SMOKY</t>
  </si>
  <si>
    <t>SMOKEY MOUNTAIN</t>
  </si>
  <si>
    <t>SMPLY</t>
  </si>
  <si>
    <t>SIMPLY</t>
  </si>
  <si>
    <t>SMUCK</t>
  </si>
  <si>
    <t>SMUCKER'S</t>
  </si>
  <si>
    <t>SNDNC</t>
  </si>
  <si>
    <t>SUNDANCE</t>
  </si>
  <si>
    <t>SNDRS</t>
  </si>
  <si>
    <t>SANDERS</t>
  </si>
  <si>
    <t>SNICK</t>
  </si>
  <si>
    <t>SNICKERS</t>
  </si>
  <si>
    <t>SNLOW</t>
  </si>
  <si>
    <t>SWEET N LOW</t>
  </si>
  <si>
    <t>SNSHN</t>
  </si>
  <si>
    <t>SUNSHINE</t>
  </si>
  <si>
    <t>SNVLY</t>
  </si>
  <si>
    <t>SUN VALLEY</t>
  </si>
  <si>
    <t>SNYDR</t>
  </si>
  <si>
    <t>SNYDER'S</t>
  </si>
  <si>
    <t>SO</t>
  </si>
  <si>
    <t>SO DELI &amp; MEAT</t>
  </si>
  <si>
    <t>SOHO</t>
  </si>
  <si>
    <t>SOLCN</t>
  </si>
  <si>
    <t>SOLARCAINE</t>
  </si>
  <si>
    <t>SOLEY</t>
  </si>
  <si>
    <t>SOLO</t>
  </si>
  <si>
    <t>SONMA</t>
  </si>
  <si>
    <t>SONOMA</t>
  </si>
  <si>
    <t>SOUPS</t>
  </si>
  <si>
    <t>SOUP SUPREME</t>
  </si>
  <si>
    <t>SOURP</t>
  </si>
  <si>
    <t>SOUR PATCH</t>
  </si>
  <si>
    <t>SPAM</t>
  </si>
  <si>
    <t>SPANG</t>
  </si>
  <si>
    <t>SPANGLER</t>
  </si>
  <si>
    <t>SPARK</t>
  </si>
  <si>
    <t>SPARKLE</t>
  </si>
  <si>
    <t>SPBAK</t>
  </si>
  <si>
    <t>SPECIALTY BAKER</t>
  </si>
  <si>
    <t>SPECT</t>
  </si>
  <si>
    <t>SPECTRACIDE</t>
  </si>
  <si>
    <t>SPIC</t>
  </si>
  <si>
    <t>SPIC &amp; SPAN</t>
  </si>
  <si>
    <t>SPICE</t>
  </si>
  <si>
    <t>SPICE SUPREME</t>
  </si>
  <si>
    <t>SPIOR</t>
  </si>
  <si>
    <t>SUPERIOR</t>
  </si>
  <si>
    <t>SPLND</t>
  </si>
  <si>
    <t>SPLENDA</t>
  </si>
  <si>
    <t>SPMTC</t>
  </si>
  <si>
    <t>SUPERMATIC</t>
  </si>
  <si>
    <t>SPRID</t>
  </si>
  <si>
    <t>SOUTHERN PRIDE</t>
  </si>
  <si>
    <t>SPRPZ</t>
  </si>
  <si>
    <t>SUPER PRETZEL</t>
  </si>
  <si>
    <t>SPRRW</t>
  </si>
  <si>
    <t>SPARROW</t>
  </si>
  <si>
    <t>SPRTE</t>
  </si>
  <si>
    <t>SPRITE</t>
  </si>
  <si>
    <t>SPRTN</t>
  </si>
  <si>
    <t>SPARTAN</t>
  </si>
  <si>
    <t>SQUAR</t>
  </si>
  <si>
    <t>SQUARE</t>
  </si>
  <si>
    <t>SSPEC</t>
  </si>
  <si>
    <t>SOUTHERN SPEC</t>
  </si>
  <si>
    <t>SSPNG</t>
  </si>
  <si>
    <t>SILVER SPRINGS</t>
  </si>
  <si>
    <t>SSTAR</t>
  </si>
  <si>
    <t>SILVER STAR</t>
  </si>
  <si>
    <t>SSTEL</t>
  </si>
  <si>
    <t>SOUTH STEEL</t>
  </si>
  <si>
    <t>STAKR</t>
  </si>
  <si>
    <t>STACKER</t>
  </si>
  <si>
    <t>STANS</t>
  </si>
  <si>
    <t>STANISLAUS</t>
  </si>
  <si>
    <t>STARR</t>
  </si>
  <si>
    <t>STAUF</t>
  </si>
  <si>
    <t>STAUFFER'S</t>
  </si>
  <si>
    <t>STAYF</t>
  </si>
  <si>
    <t>STAYFREE</t>
  </si>
  <si>
    <t>STIME</t>
  </si>
  <si>
    <t>SPRINGTIME</t>
  </si>
  <si>
    <t>STKUM</t>
  </si>
  <si>
    <t>STEAK UMM</t>
  </si>
  <si>
    <t>STNLY</t>
  </si>
  <si>
    <t>STANLEY</t>
  </si>
  <si>
    <t>STOGA</t>
  </si>
  <si>
    <t>SARATOGA</t>
  </si>
  <si>
    <t>STOKR</t>
  </si>
  <si>
    <t>STOKERS</t>
  </si>
  <si>
    <t>STOUF</t>
  </si>
  <si>
    <t>STOUFFER'S</t>
  </si>
  <si>
    <t>STOVE</t>
  </si>
  <si>
    <t>STOVE TOP</t>
  </si>
  <si>
    <t>STP</t>
  </si>
  <si>
    <t>STRID</t>
  </si>
  <si>
    <t>STRIDE</t>
  </si>
  <si>
    <t>STRIK</t>
  </si>
  <si>
    <t>STRIKO</t>
  </si>
  <si>
    <t>STUFF</t>
  </si>
  <si>
    <t>STUFFED PUFFS</t>
  </si>
  <si>
    <t>SUAVE</t>
  </si>
  <si>
    <t>SUBEX</t>
  </si>
  <si>
    <t>SUB EXPRESS</t>
  </si>
  <si>
    <t>SUCRT</t>
  </si>
  <si>
    <t>SUCRETS</t>
  </si>
  <si>
    <t>SUG</t>
  </si>
  <si>
    <t>SUGARDALE</t>
  </si>
  <si>
    <t>SUNNY</t>
  </si>
  <si>
    <t>SUNNY DELIGHT</t>
  </si>
  <si>
    <t>SUNSW</t>
  </si>
  <si>
    <t>SUNSWEET</t>
  </si>
  <si>
    <t>SUPER</t>
  </si>
  <si>
    <t>SUPER BAKERY</t>
  </si>
  <si>
    <t>SURCE</t>
  </si>
  <si>
    <t>SURCEE</t>
  </si>
  <si>
    <t>SURE</t>
  </si>
  <si>
    <t>SUTH</t>
  </si>
  <si>
    <t>SWAN</t>
  </si>
  <si>
    <t>SWANS</t>
  </si>
  <si>
    <t>SWANSON</t>
  </si>
  <si>
    <t>SWEET</t>
  </si>
  <si>
    <t>SWEETS</t>
  </si>
  <si>
    <t>SWELL</t>
  </si>
  <si>
    <t>SWISH</t>
  </si>
  <si>
    <t>SWISHER SWEET</t>
  </si>
  <si>
    <t>SWISS</t>
  </si>
  <si>
    <t>SWISS MISS</t>
  </si>
  <si>
    <t>SWRAL</t>
  </si>
  <si>
    <t>SIR WALTER RALEIGH</t>
  </si>
  <si>
    <t>SWSTR</t>
  </si>
  <si>
    <t>SWEET STREET</t>
  </si>
  <si>
    <t>SWTRT</t>
  </si>
  <si>
    <t>SWEETART</t>
  </si>
  <si>
    <t>TACOB</t>
  </si>
  <si>
    <t>TACO BELL</t>
  </si>
  <si>
    <t>TAGMT</t>
  </si>
  <si>
    <t>TAGAMET</t>
  </si>
  <si>
    <t>TALON</t>
  </si>
  <si>
    <t>TALOR</t>
  </si>
  <si>
    <t>TAYLOR</t>
  </si>
  <si>
    <t>TAMPX</t>
  </si>
  <si>
    <t>TAMPAX</t>
  </si>
  <si>
    <t>TARBR</t>
  </si>
  <si>
    <t>TAR BAR</t>
  </si>
  <si>
    <t>TATER</t>
  </si>
  <si>
    <t>TATER KEG</t>
  </si>
  <si>
    <t>TATES</t>
  </si>
  <si>
    <t>TATES BAKE SHOP</t>
  </si>
  <si>
    <t>TAYLR</t>
  </si>
  <si>
    <t>TAYLOR FARMS</t>
  </si>
  <si>
    <t>TERRA</t>
  </si>
  <si>
    <t>TERRA MIA</t>
  </si>
  <si>
    <t>TETLY</t>
  </si>
  <si>
    <t>TETLEY</t>
  </si>
  <si>
    <t>TEXAS</t>
  </si>
  <si>
    <t>TEXAS ROLLEM</t>
  </si>
  <si>
    <t>TFUEL</t>
  </si>
  <si>
    <t>TRU FUEL</t>
  </si>
  <si>
    <t>TGIF</t>
  </si>
  <si>
    <t>THFLU</t>
  </si>
  <si>
    <t>THERAFLU</t>
  </si>
  <si>
    <t>THILL</t>
  </si>
  <si>
    <t>TURKEY HILL</t>
  </si>
  <si>
    <t>THOMS</t>
  </si>
  <si>
    <t>THOMAS</t>
  </si>
  <si>
    <t>THUND</t>
  </si>
  <si>
    <t>THUNDER XTREME</t>
  </si>
  <si>
    <t>TIDE</t>
  </si>
  <si>
    <t>TIKI</t>
  </si>
  <si>
    <t>TIME</t>
  </si>
  <si>
    <t>TJFRM</t>
  </si>
  <si>
    <t>TJ FARMS</t>
  </si>
  <si>
    <t>TMAID</t>
  </si>
  <si>
    <t>TAMPA MAID</t>
  </si>
  <si>
    <t>TMNTI</t>
  </si>
  <si>
    <t>TOMANETTI</t>
  </si>
  <si>
    <t>TMOOK</t>
  </si>
  <si>
    <t>TILLAMOOK</t>
  </si>
  <si>
    <t>TNSEE</t>
  </si>
  <si>
    <t>TENNESSEE</t>
  </si>
  <si>
    <t>TNSTR</t>
  </si>
  <si>
    <t>TIN STAR</t>
  </si>
  <si>
    <t>TONYP</t>
  </si>
  <si>
    <t>TONY PACKOS</t>
  </si>
  <si>
    <t>TONYS</t>
  </si>
  <si>
    <t>TONY'S</t>
  </si>
  <si>
    <t>TOOTS</t>
  </si>
  <si>
    <t>TOOTSIE ROLL</t>
  </si>
  <si>
    <t>TOP</t>
  </si>
  <si>
    <t>TOPCR</t>
  </si>
  <si>
    <t>TOP CARE</t>
  </si>
  <si>
    <t>TOPFL</t>
  </si>
  <si>
    <t>TOP FLIGHT</t>
  </si>
  <si>
    <t>TOPMT</t>
  </si>
  <si>
    <t>TOP-O-MATIC</t>
  </si>
  <si>
    <t>TOPPS</t>
  </si>
  <si>
    <t>TOTNO</t>
  </si>
  <si>
    <t>TOTINO'S</t>
  </si>
  <si>
    <t>TOUFA</t>
  </si>
  <si>
    <t>TOUFAYAN</t>
  </si>
  <si>
    <t>TOXIC</t>
  </si>
  <si>
    <t>TOXIC WASTE</t>
  </si>
  <si>
    <t>TOYSM</t>
  </si>
  <si>
    <t>TOYSMITH</t>
  </si>
  <si>
    <t>TPLSR</t>
  </si>
  <si>
    <t>TASTE PLEASER</t>
  </si>
  <si>
    <t>TRAIL</t>
  </si>
  <si>
    <t>TRAILS BEST</t>
  </si>
  <si>
    <t>TRDNT</t>
  </si>
  <si>
    <t>TRIDENT</t>
  </si>
  <si>
    <t>TRDRJ</t>
  </si>
  <si>
    <t>TRADER JACKS</t>
  </si>
  <si>
    <t>TREET</t>
  </si>
  <si>
    <t>TREE TOP</t>
  </si>
  <si>
    <t>TRENT</t>
  </si>
  <si>
    <t>TRENTON FARMS</t>
  </si>
  <si>
    <t>TRIO</t>
  </si>
  <si>
    <t>TRLWX</t>
  </si>
  <si>
    <t>TURTLE WAX</t>
  </si>
  <si>
    <t>TRNDO</t>
  </si>
  <si>
    <t>TORNADO</t>
  </si>
  <si>
    <t>TROJN</t>
  </si>
  <si>
    <t>TROJAN</t>
  </si>
  <si>
    <t>TROLL</t>
  </si>
  <si>
    <t>TROLLI</t>
  </si>
  <si>
    <t>TROP</t>
  </si>
  <si>
    <t>TROPICANA</t>
  </si>
  <si>
    <t>TROPH</t>
  </si>
  <si>
    <t>TROPHY</t>
  </si>
  <si>
    <t>TRSME</t>
  </si>
  <si>
    <t>TRESEMME</t>
  </si>
  <si>
    <t>TRUE</t>
  </si>
  <si>
    <t>TRUE FRUIT</t>
  </si>
  <si>
    <t>TRUEC</t>
  </si>
  <si>
    <t>TRUFT</t>
  </si>
  <si>
    <t>TRU FIT</t>
  </si>
  <si>
    <t>TRYTN</t>
  </si>
  <si>
    <t>TAREYTON</t>
  </si>
  <si>
    <t>TSMRT</t>
  </si>
  <si>
    <t>THAT'S SMART</t>
  </si>
  <si>
    <t>TSTCH</t>
  </si>
  <si>
    <t>TASTEE CHOICE</t>
  </si>
  <si>
    <t>TTALK</t>
  </si>
  <si>
    <t>TABLE TALK</t>
  </si>
  <si>
    <t>TTOES</t>
  </si>
  <si>
    <t>TIPPY TOES</t>
  </si>
  <si>
    <t>TUBEC</t>
  </si>
  <si>
    <t>TUBE CUT</t>
  </si>
  <si>
    <t>TULKF</t>
  </si>
  <si>
    <t>TULKOFF</t>
  </si>
  <si>
    <t>TUMS</t>
  </si>
  <si>
    <t>TWIX</t>
  </si>
  <si>
    <t>TWIZZ</t>
  </si>
  <si>
    <t>TWIZZLER</t>
  </si>
  <si>
    <t>TWOLF</t>
  </si>
  <si>
    <t>TIMBERWOLF</t>
  </si>
  <si>
    <t>TWSTD</t>
  </si>
  <si>
    <t>TWISTED</t>
  </si>
  <si>
    <t>TYLEN</t>
  </si>
  <si>
    <t>TYLENOL</t>
  </si>
  <si>
    <t>TYLOR</t>
  </si>
  <si>
    <t>TAYLOR'S</t>
  </si>
  <si>
    <t>TYMTN</t>
  </si>
  <si>
    <t>TYLER MOUNTAIN</t>
  </si>
  <si>
    <t>TYSON</t>
  </si>
  <si>
    <t>UGLIE</t>
  </si>
  <si>
    <t>UGLIES</t>
  </si>
  <si>
    <t>UNCAL</t>
  </si>
  <si>
    <t>UNCLE AL'S</t>
  </si>
  <si>
    <t>UNISM</t>
  </si>
  <si>
    <t>UNISOM</t>
  </si>
  <si>
    <t>UNITD</t>
  </si>
  <si>
    <t>UNITED DAIRY</t>
  </si>
  <si>
    <t>UNPRO</t>
  </si>
  <si>
    <t>UNIPRO</t>
  </si>
  <si>
    <t>UPETE</t>
  </si>
  <si>
    <t>UNCLE PETE</t>
  </si>
  <si>
    <t>URNEX</t>
  </si>
  <si>
    <t>USAGO</t>
  </si>
  <si>
    <t>USA GOLD</t>
  </si>
  <si>
    <t>UTZ</t>
  </si>
  <si>
    <t>UWOOD</t>
  </si>
  <si>
    <t>UNDERWOOD</t>
  </si>
  <si>
    <t>VALER</t>
  </si>
  <si>
    <t>VALERIO</t>
  </si>
  <si>
    <t>VANS</t>
  </si>
  <si>
    <t>VAN'S KITCHEN</t>
  </si>
  <si>
    <t>VANSH</t>
  </si>
  <si>
    <t>VANISH</t>
  </si>
  <si>
    <t>VANTG</t>
  </si>
  <si>
    <t>VANTAGE</t>
  </si>
  <si>
    <t>VAPRX</t>
  </si>
  <si>
    <t>VAPORX</t>
  </si>
  <si>
    <t>VASEL</t>
  </si>
  <si>
    <t>VASELINE</t>
  </si>
  <si>
    <t>VDK</t>
  </si>
  <si>
    <t>VAN DE KAMP</t>
  </si>
  <si>
    <t>VELO</t>
  </si>
  <si>
    <t>VELVT</t>
  </si>
  <si>
    <t>VELVEETA</t>
  </si>
  <si>
    <t>VERAC</t>
  </si>
  <si>
    <t>VERA CRUZ</t>
  </si>
  <si>
    <t>VERN</t>
  </si>
  <si>
    <t>VERNON MANOR</t>
  </si>
  <si>
    <t>VICKS</t>
  </si>
  <si>
    <t>VICTR</t>
  </si>
  <si>
    <t>VICTOR</t>
  </si>
  <si>
    <t>VISNE</t>
  </si>
  <si>
    <t>VISINE</t>
  </si>
  <si>
    <t>VISTA</t>
  </si>
  <si>
    <t>VITO</t>
  </si>
  <si>
    <t>VITO &amp; NICK'S</t>
  </si>
  <si>
    <t>VIVA</t>
  </si>
  <si>
    <t>VIVRN</t>
  </si>
  <si>
    <t>VIVARIN</t>
  </si>
  <si>
    <t>VLASC</t>
  </si>
  <si>
    <t>VLASSIC</t>
  </si>
  <si>
    <t>VLN</t>
  </si>
  <si>
    <t>VERY LOW NICOTINE</t>
  </si>
  <si>
    <t>VNAT</t>
  </si>
  <si>
    <t>VALUED NATURALS</t>
  </si>
  <si>
    <t>VNTRA</t>
  </si>
  <si>
    <t>VENTURA</t>
  </si>
  <si>
    <t>VOLPI</t>
  </si>
  <si>
    <t>VOSS</t>
  </si>
  <si>
    <t>VOSS WATER</t>
  </si>
  <si>
    <t>VRMNT</t>
  </si>
  <si>
    <t>VERMONT</t>
  </si>
  <si>
    <t>VSCLN</t>
  </si>
  <si>
    <t>VISABLY CLEAN</t>
  </si>
  <si>
    <t>VSLIM</t>
  </si>
  <si>
    <t>VIRGINIA SLIM</t>
  </si>
  <si>
    <t>VTIME</t>
  </si>
  <si>
    <t>VALUTIME</t>
  </si>
  <si>
    <t>VUSE</t>
  </si>
  <si>
    <t>V05</t>
  </si>
  <si>
    <t>V2</t>
  </si>
  <si>
    <t>W/OWL</t>
  </si>
  <si>
    <t>WHITE OWL</t>
  </si>
  <si>
    <t>WARRN</t>
  </si>
  <si>
    <t>WARREN</t>
  </si>
  <si>
    <t>WAVE</t>
  </si>
  <si>
    <t>WAVEL</t>
  </si>
  <si>
    <t>WAVE LENGTH</t>
  </si>
  <si>
    <t>WB</t>
  </si>
  <si>
    <t>W B</t>
  </si>
  <si>
    <t>WBONE</t>
  </si>
  <si>
    <t>WISHBONE</t>
  </si>
  <si>
    <t>WCHRY</t>
  </si>
  <si>
    <t>WILD CHERRY</t>
  </si>
  <si>
    <t>WD40</t>
  </si>
  <si>
    <t>WD-40</t>
  </si>
  <si>
    <t>WELCH</t>
  </si>
  <si>
    <t>WELCH'S</t>
  </si>
  <si>
    <t>WENNR</t>
  </si>
  <si>
    <t>WENNER BAKERY</t>
  </si>
  <si>
    <t>WERTH</t>
  </si>
  <si>
    <t>WERTHER'S</t>
  </si>
  <si>
    <t>WESSN</t>
  </si>
  <si>
    <t>WESSON</t>
  </si>
  <si>
    <t>WET1S</t>
  </si>
  <si>
    <t>WET ONES</t>
  </si>
  <si>
    <t>WHEAT</t>
  </si>
  <si>
    <t>WHEAT THINS</t>
  </si>
  <si>
    <t>WHISK</t>
  </si>
  <si>
    <t>WHISKAS</t>
  </si>
  <si>
    <t>WHISP</t>
  </si>
  <si>
    <t>WHISPS</t>
  </si>
  <si>
    <t>WHRSE</t>
  </si>
  <si>
    <t>WILDHORSE</t>
  </si>
  <si>
    <t>WHTCL</t>
  </si>
  <si>
    <t>WHITE CLOUD</t>
  </si>
  <si>
    <t>WICKD</t>
  </si>
  <si>
    <t>WICKED WHOOPIE</t>
  </si>
  <si>
    <t>WILDB</t>
  </si>
  <si>
    <t>WILD BILLS</t>
  </si>
  <si>
    <t>WILSN</t>
  </si>
  <si>
    <t>WILSON</t>
  </si>
  <si>
    <t>WINCH</t>
  </si>
  <si>
    <t>WINCHESTER</t>
  </si>
  <si>
    <t>WINDX</t>
  </si>
  <si>
    <t>WINDEX</t>
  </si>
  <si>
    <t>WINGS</t>
  </si>
  <si>
    <t>WINKY</t>
  </si>
  <si>
    <t>WINKY'S</t>
  </si>
  <si>
    <t>WINST</t>
  </si>
  <si>
    <t>WINSTON</t>
  </si>
  <si>
    <t>WISCB</t>
  </si>
  <si>
    <t>WISCONSIN'S BEST</t>
  </si>
  <si>
    <t>WOBER</t>
  </si>
  <si>
    <t>WOEBER</t>
  </si>
  <si>
    <t>WOLFS</t>
  </si>
  <si>
    <t>WOLF'S HEAD</t>
  </si>
  <si>
    <t>WONDR</t>
  </si>
  <si>
    <t>WONDERFUL</t>
  </si>
  <si>
    <t>WORKS</t>
  </si>
  <si>
    <t>THE WORKS</t>
  </si>
  <si>
    <t>WPP</t>
  </si>
  <si>
    <t>WPP DOUGH</t>
  </si>
  <si>
    <t>WRAIN</t>
  </si>
  <si>
    <t>WHITE RAIN</t>
  </si>
  <si>
    <t>WRIGL</t>
  </si>
  <si>
    <t>WRIGLEY</t>
  </si>
  <si>
    <t>WROCK</t>
  </si>
  <si>
    <t>WHITE ROCK</t>
  </si>
  <si>
    <t>WSTRN</t>
  </si>
  <si>
    <t>WESTERN</t>
  </si>
  <si>
    <t>WYLD</t>
  </si>
  <si>
    <t>WYLER</t>
  </si>
  <si>
    <t>WYOMG</t>
  </si>
  <si>
    <t>WYOMING</t>
  </si>
  <si>
    <t>XCAL</t>
  </si>
  <si>
    <t>XCALIBER</t>
  </si>
  <si>
    <t>XTRA</t>
  </si>
  <si>
    <t>YANCY</t>
  </si>
  <si>
    <t>YANCEY'S FANCY</t>
  </si>
  <si>
    <t>YELLO</t>
  </si>
  <si>
    <t>YELLO-BOLE</t>
  </si>
  <si>
    <t>YEOLD</t>
  </si>
  <si>
    <t>YE OLDE COLLEGE</t>
  </si>
  <si>
    <t>YOCRU</t>
  </si>
  <si>
    <t>YO CRUNCH</t>
  </si>
  <si>
    <t>YOOHO</t>
  </si>
  <si>
    <t>YOO HOO</t>
  </si>
  <si>
    <t>YOOL</t>
  </si>
  <si>
    <t>YOPLA</t>
  </si>
  <si>
    <t>YOPLAIT</t>
  </si>
  <si>
    <t>YORK</t>
  </si>
  <si>
    <t>YOWIE</t>
  </si>
  <si>
    <t>YOWIE3</t>
  </si>
  <si>
    <t>ZAGZ</t>
  </si>
  <si>
    <t>ZCHRY</t>
  </si>
  <si>
    <t>ZACHARY</t>
  </si>
  <si>
    <t>ZEN</t>
  </si>
  <si>
    <t>ZGZAG</t>
  </si>
  <si>
    <t>ZIG ZAG</t>
  </si>
  <si>
    <t>ZIPLC</t>
  </si>
  <si>
    <t>ZIPLOC</t>
  </si>
  <si>
    <t>ZIPPO</t>
  </si>
  <si>
    <t>ZONE</t>
  </si>
  <si>
    <t>ZQUIL</t>
  </si>
  <si>
    <t>ZZZQUIL</t>
  </si>
  <si>
    <t>ZSTCK</t>
  </si>
  <si>
    <t>Z STICK</t>
  </si>
  <si>
    <t>ZWEET</t>
  </si>
  <si>
    <t>ZYN</t>
  </si>
  <si>
    <t>ZZEES</t>
  </si>
  <si>
    <t>ZEE ZEES</t>
  </si>
  <si>
    <t>2BITE</t>
  </si>
  <si>
    <t>TWO BITE</t>
  </si>
  <si>
    <t>4ACES</t>
  </si>
  <si>
    <t>4 ACES</t>
  </si>
  <si>
    <t>4C</t>
  </si>
  <si>
    <t>4PEAK</t>
  </si>
  <si>
    <t>FOUR PEAKS</t>
  </si>
  <si>
    <t>5HOUR</t>
  </si>
  <si>
    <t>5 HOUR ENERGY</t>
  </si>
  <si>
    <t>7DAYS</t>
  </si>
  <si>
    <t>7 DAYS</t>
  </si>
  <si>
    <t>9LIVE</t>
  </si>
  <si>
    <t>9 LIVES</t>
  </si>
  <si>
    <t xml:space="preserve">ALL  </t>
  </si>
  <si>
    <t>ARBY</t>
  </si>
  <si>
    <t xml:space="preserve">BARE   </t>
  </si>
  <si>
    <t>BASSET</t>
  </si>
  <si>
    <t>PRIMARY DATE CODE (E/P)</t>
  </si>
  <si>
    <t>BEVERAGE</t>
  </si>
  <si>
    <t>LIQUID DAIRY</t>
  </si>
  <si>
    <t>HOT BEVERAGES</t>
  </si>
  <si>
    <t>RETAIL COFFEE</t>
  </si>
  <si>
    <t>BEVERAGE ENHANCERS</t>
  </si>
  <si>
    <t>MOIST SNUFF</t>
  </si>
  <si>
    <t>LOOSE LEAF TOBACCO</t>
  </si>
  <si>
    <t>DRY SNUFF</t>
  </si>
  <si>
    <t>TWIST/ROPE/PLUG</t>
  </si>
  <si>
    <t>PLUG TOBACCO</t>
  </si>
  <si>
    <t>SNUS</t>
  </si>
  <si>
    <t>HARD SNUFF</t>
  </si>
  <si>
    <t>LOOSE TOBACCO</t>
  </si>
  <si>
    <t>PREMIUM CIGARS</t>
  </si>
  <si>
    <t>LITTLE/FILTERED CIGARS</t>
  </si>
  <si>
    <t>PAPERS/TUBES/WRAPS</t>
  </si>
  <si>
    <t>LIGHTERS</t>
  </si>
  <si>
    <t>KITS</t>
  </si>
  <si>
    <t>TOB DERIVED NICOTINE PROD</t>
  </si>
  <si>
    <t>PAPER PRODUCTS</t>
  </si>
  <si>
    <t>CHOCOLATE</t>
  </si>
  <si>
    <t>NON-CHOCOLATE</t>
  </si>
  <si>
    <t>MINTS</t>
  </si>
  <si>
    <t>COUGH</t>
  </si>
  <si>
    <t>SWEET SNACKS</t>
  </si>
  <si>
    <t>NUTRITIONAL SNACKS(BARS)</t>
  </si>
  <si>
    <t>FOOD SNACKS</t>
  </si>
  <si>
    <t>SHIPPER</t>
  </si>
  <si>
    <t>SHAVING NEEDS</t>
  </si>
  <si>
    <t>DENTAL CARE</t>
  </si>
  <si>
    <t>PERSONAL CARE</t>
  </si>
  <si>
    <t>COUGH &amp; COLD MEDICATION</t>
  </si>
  <si>
    <t>GROCERY FOODS(CEREAL)</t>
  </si>
  <si>
    <t>REFRIGERATED FOODS</t>
  </si>
  <si>
    <t>BREAKFAST FOOD</t>
  </si>
  <si>
    <t>BAKING PRODUCTS</t>
  </si>
  <si>
    <t>TOTAL SHIPPER</t>
  </si>
  <si>
    <t>DEFAULT BUYER CODE (buyer #)</t>
  </si>
  <si>
    <t>ITEM COST FACTOR MAINTENANCE:</t>
  </si>
  <si>
    <t>Efffective Date:</t>
  </si>
  <si>
    <t>DUP</t>
  </si>
  <si>
    <t>Dollar Up</t>
  </si>
  <si>
    <t>MISC</t>
  </si>
  <si>
    <t>Miscellaneous Burden</t>
  </si>
  <si>
    <t>1% Product Burden</t>
  </si>
  <si>
    <t>10% Product Burden</t>
  </si>
  <si>
    <t>12% Product Burden</t>
  </si>
  <si>
    <t>15% Product Burden</t>
  </si>
  <si>
    <t>2% Product Burden</t>
  </si>
  <si>
    <t>3% Product Burden</t>
  </si>
  <si>
    <t>4% Product Burden</t>
  </si>
  <si>
    <t>5% Product Burden</t>
  </si>
  <si>
    <t>6% Product Burden</t>
  </si>
  <si>
    <t>7% Product Burden</t>
  </si>
  <si>
    <t>8% Product Burden</t>
  </si>
  <si>
    <t>Cost Basis:</t>
  </si>
  <si>
    <t>S2K NEW ITEM FORM: MAIN TAB</t>
  </si>
  <si>
    <t>MASTER BX QTY (buying master pk)</t>
  </si>
  <si>
    <t xml:space="preserve">*Note:  Burden gets entered in </t>
  </si>
  <si>
    <t>&gt; Price Cost Change Maintenance</t>
  </si>
  <si>
    <t xml:space="preserve">Whse Supplies </t>
  </si>
  <si>
    <t>Buyers to complete if new item is a cigarette</t>
  </si>
  <si>
    <t>Burden:</t>
  </si>
  <si>
    <t>Inventory Mgmt &gt; FM &gt; Price Cost Change Maintenance</t>
  </si>
  <si>
    <t>WMS (WAREHOUSE) TAB</t>
  </si>
  <si>
    <t>Preferred Vendor (Vendor #)</t>
  </si>
  <si>
    <t>MAX QTY PER PALLET</t>
  </si>
  <si>
    <t>MFG LOT SIZE</t>
  </si>
  <si>
    <t xml:space="preserve">ITEM BALANCE FILE MAINTENANCE </t>
  </si>
  <si>
    <t>CALCULATE AS CURRENTLY DONE</t>
  </si>
  <si>
    <t>DO NOT CALCULATE/CONSIDER ITEM NON-SEASONAL</t>
  </si>
  <si>
    <t>DO NOT CALCULATE/CONSIDER ITEM SEASONAL</t>
  </si>
  <si>
    <t>SUGGESTED PURCHASING TAB:</t>
  </si>
  <si>
    <t>OVERRIDE SEASONALITY (Seasonal Item)</t>
  </si>
  <si>
    <t>*Use 12/31/35 as the end date for all.</t>
  </si>
  <si>
    <t>INBOUND PALLET TYPES</t>
  </si>
  <si>
    <t>D  Default Pick Pallet</t>
  </si>
  <si>
    <t>E  Chemical/High Pick</t>
  </si>
  <si>
    <t>F  Multi Pick freezer</t>
  </si>
  <si>
    <t>M  Muti Pick  mezz</t>
  </si>
  <si>
    <t>W  White Wood Pallet</t>
  </si>
  <si>
    <t>T  Template</t>
  </si>
  <si>
    <t>C1DFT</t>
  </si>
  <si>
    <t>D1DFT</t>
  </si>
  <si>
    <t>D3DFT</t>
  </si>
  <si>
    <t>D4DFT</t>
  </si>
  <si>
    <t>D5DFT</t>
  </si>
  <si>
    <t>D6DFT</t>
  </si>
  <si>
    <t>D7DFT</t>
  </si>
  <si>
    <t>F1DFT</t>
  </si>
  <si>
    <t>F2DFT</t>
  </si>
  <si>
    <t>M1DFT</t>
  </si>
  <si>
    <t>M2DFT</t>
  </si>
  <si>
    <t>M3DFT</t>
  </si>
  <si>
    <t>T1DFT</t>
  </si>
  <si>
    <t>SEASONAL ITEM CHOICES:</t>
  </si>
  <si>
    <t>DEFAULT PICK BINS</t>
  </si>
  <si>
    <t>MASTER</t>
  </si>
  <si>
    <t>IF THIS FIELD AUTOPOPULATES BUT IS NOT A BK ITEM, MUST DELETE OUT QTY</t>
  </si>
  <si>
    <r>
      <t xml:space="preserve">*If item is a shipper or display with components, the yellow fields above need to be:
</t>
    </r>
    <r>
      <rPr>
        <b/>
        <sz val="14"/>
        <color theme="1"/>
        <rFont val="Calibri"/>
        <family val="2"/>
        <scheme val="minor"/>
      </rPr>
      <t>ASSEMBLY:  FINISHED 
PRE-ASSEMBLY:  YES
PRICE BY COMPONENTS:  NO</t>
    </r>
  </si>
  <si>
    <t>WAREHOUSE AREAS</t>
  </si>
  <si>
    <t>C1 PRODUCE &amp; MEAT</t>
  </si>
  <si>
    <t>D1 DRY GROCERY</t>
  </si>
  <si>
    <t>D3 CIGARETTES</t>
  </si>
  <si>
    <t>D4 DRY TOBACCO</t>
  </si>
  <si>
    <t>D5 MOIST SNUFF</t>
  </si>
  <si>
    <t>D7 CHEMICALS</t>
  </si>
  <si>
    <t>F1 BIG FREEZER</t>
  </si>
  <si>
    <t>M1 MEZZ FLOOR 1</t>
  </si>
  <si>
    <t>M2 MEZZ FLOOR 2</t>
  </si>
  <si>
    <t>M3 MEZZ FLOOR 3</t>
  </si>
  <si>
    <t>STAGING AREA</t>
  </si>
  <si>
    <t>T1 BAGGED TOBACCO &amp; TUBES</t>
  </si>
  <si>
    <t>Z1 NON LABELS ON DEMAND ZONE</t>
  </si>
  <si>
    <t xml:space="preserve">MSA CATEGORY </t>
  </si>
  <si>
    <t xml:space="preserve">EXCLUDE FROM INTERNET? Y/N </t>
  </si>
  <si>
    <r>
      <t xml:space="preserve">COMMODITY CODE </t>
    </r>
    <r>
      <rPr>
        <b/>
        <sz val="8"/>
        <color theme="1"/>
        <rFont val="Calibri"/>
        <family val="2"/>
        <scheme val="minor"/>
      </rPr>
      <t>(NACCS)</t>
    </r>
  </si>
  <si>
    <t>SELLABLE (Check box if product is in inventory)</t>
  </si>
  <si>
    <t xml:space="preserve">Please Copy/Paste a High Resoluation JPEG with a white background or send as a separate attachmment along with this form. Please do not stretch image to fit in this box. </t>
  </si>
  <si>
    <t>*Please Note:  If there is no burden, the Salesrep Cost &amp; Market Cost should be the same.</t>
  </si>
  <si>
    <t>IT Dept Note:  Go in to the Invoice Group tab.  Enter the 4 digit category number to the *ALL (Default Invoice Group) line.  Use the same division number that is listed on the main page.  Number must be 4 digits.  See Example below:</t>
  </si>
  <si>
    <t>* Internet information gets enterd in to the internet tab.  Need to go back in to enter after item is set up.</t>
  </si>
  <si>
    <t>THINGS TO CHECK FOR:</t>
  </si>
  <si>
    <t xml:space="preserve"> - Main Tab:  Master Bx  &amp; Innner Box Qty fields - Master BX QTY must be listed to enter master pack dimensions (if needed).  Inner Box Qty is required.</t>
  </si>
  <si>
    <t xml:space="preserve"> - Internet Tab:  Make sure new item is not visbile to internet if indicated on form.</t>
  </si>
  <si>
    <t xml:space="preserve"> - More Tab:  Enter in the 4 digit invoice code on the "invoice" tab.  Use the division category listed on the main page</t>
  </si>
  <si>
    <t xml:space="preserve"> - More Tab:  Make sure the MSA info is entered in if listed on form.</t>
  </si>
  <si>
    <t xml:space="preserve"> - Item Balance Tab:  Make sure sellable box is unchecked if indicated on form.</t>
  </si>
  <si>
    <t xml:space="preserve"> - Item Balance Tab:  Make sure item type is set to "KIT" for shippers. </t>
  </si>
  <si>
    <t xml:space="preserve"> - Global Item # Tab:  Check to make sure master pack dimensions are entered in, if listed on form.  (May need to close out of the item and go back in)</t>
  </si>
  <si>
    <t xml:space="preserve"> - Pricing Tab:  Check to see if a burden is listed on the form.  Will need to go in to Price Cost Change Maintenance.  See Instructions.</t>
  </si>
  <si>
    <t xml:space="preserve"> - Shipper Components.  If shipper compoents are listed on the main tab of the NIF, will need to go in to Bill of Material to add those.  See instructions.</t>
  </si>
  <si>
    <t xml:space="preserve"> - Item Photo:  If missing or not good qualaity, bring to buyers attention.  Save and rename photo for use later.  See instructions.</t>
  </si>
  <si>
    <r>
      <t xml:space="preserve">UPC NUMBER </t>
    </r>
    <r>
      <rPr>
        <b/>
        <sz val="11"/>
        <color rgb="FFFF0000"/>
        <rFont val="Calibri"/>
        <family val="2"/>
        <scheme val="minor"/>
      </rPr>
      <t>(14 DIGIT)case</t>
    </r>
  </si>
  <si>
    <r>
      <t xml:space="preserve">ALT UPC NUMBER </t>
    </r>
    <r>
      <rPr>
        <b/>
        <sz val="11"/>
        <color rgb="FFFF0000"/>
        <rFont val="Calibri"/>
        <family val="2"/>
        <scheme val="minor"/>
      </rPr>
      <t>(12 DIGIT)unit</t>
    </r>
  </si>
  <si>
    <r>
      <t>GLOBAL UPC#</t>
    </r>
    <r>
      <rPr>
        <b/>
        <sz val="11"/>
        <color rgb="FFFF0000"/>
        <rFont val="Calibri"/>
        <family val="2"/>
        <scheme val="minor"/>
      </rPr>
      <t xml:space="preserve"> (Master Pack #)</t>
    </r>
  </si>
  <si>
    <t>ITEM (EACH)</t>
  </si>
  <si>
    <r>
      <t xml:space="preserve">If item has master pack dimensions, they will be entered  in the Global Item # Tab using the 14 digit UPC number for the item.  </t>
    </r>
    <r>
      <rPr>
        <b/>
        <i/>
        <sz val="14"/>
        <color rgb="FFFF0000"/>
        <rFont val="Calibri"/>
        <family val="2"/>
        <scheme val="minor"/>
      </rPr>
      <t>*Master Bx Qty field can not be left blank if there are  master pack dimensions.</t>
    </r>
  </si>
  <si>
    <t>WEIGHT U/M</t>
  </si>
  <si>
    <t>CATCH WEIGHT</t>
  </si>
  <si>
    <t>SET WEIGHT</t>
  </si>
  <si>
    <t>UNIT</t>
  </si>
  <si>
    <t>VARIANCE WARNING/HARD ERROR</t>
  </si>
  <si>
    <t>WARNING</t>
  </si>
  <si>
    <t>HARD ERROR</t>
  </si>
  <si>
    <t>OPTIONAL VENDOR ITEM # GOES IN VENDOR TAB</t>
  </si>
  <si>
    <r>
      <t>CLASS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#</t>
    </r>
    <r>
      <rPr>
        <sz val="9"/>
        <color theme="1"/>
        <rFont val="Calibri"/>
        <family val="2"/>
        <scheme val="minor"/>
      </rPr>
      <t xml:space="preserve">  </t>
    </r>
    <r>
      <rPr>
        <b/>
        <sz val="10"/>
        <color theme="1"/>
        <rFont val="Calibri"/>
        <family val="2"/>
        <scheme val="minor"/>
      </rPr>
      <t>CONFECTIONS</t>
    </r>
  </si>
  <si>
    <r>
      <t>CLASS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#</t>
    </r>
    <r>
      <rPr>
        <sz val="9"/>
        <color theme="1"/>
        <rFont val="Calibri"/>
        <family val="2"/>
        <scheme val="minor"/>
      </rPr>
      <t xml:space="preserve">  </t>
    </r>
    <r>
      <rPr>
        <b/>
        <sz val="11"/>
        <color theme="1"/>
        <rFont val="Calibri"/>
        <family val="2"/>
        <scheme val="minor"/>
      </rPr>
      <t>GROCERY</t>
    </r>
  </si>
  <si>
    <r>
      <t>CLASS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#</t>
    </r>
    <r>
      <rPr>
        <sz val="9"/>
        <color theme="1"/>
        <rFont val="Calibri"/>
        <family val="2"/>
        <scheme val="minor"/>
      </rPr>
      <t xml:space="preserve">  </t>
    </r>
    <r>
      <rPr>
        <b/>
        <sz val="11"/>
        <color theme="1"/>
        <rFont val="Calibri"/>
        <family val="2"/>
        <scheme val="minor"/>
      </rPr>
      <t>DAIRY</t>
    </r>
  </si>
  <si>
    <r>
      <t>CLASS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#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FROZEN</t>
    </r>
  </si>
  <si>
    <r>
      <t>CLASS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#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DELI</t>
    </r>
  </si>
  <si>
    <r>
      <t>CLASS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#</t>
    </r>
    <r>
      <rPr>
        <sz val="9"/>
        <color theme="1"/>
        <rFont val="Calibri"/>
        <family val="2"/>
        <scheme val="minor"/>
      </rPr>
      <t xml:space="preserve">  </t>
    </r>
    <r>
      <rPr>
        <b/>
        <sz val="10"/>
        <color theme="1"/>
        <rFont val="Calibri"/>
        <family val="2"/>
        <scheme val="minor"/>
      </rPr>
      <t>MEAT</t>
    </r>
  </si>
  <si>
    <r>
      <t>CLASS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#</t>
    </r>
    <r>
      <rPr>
        <sz val="9"/>
        <color theme="1"/>
        <rFont val="Calibri"/>
        <family val="2"/>
        <scheme val="minor"/>
      </rPr>
      <t xml:space="preserve">  </t>
    </r>
    <r>
      <rPr>
        <b/>
        <sz val="11"/>
        <color theme="1"/>
        <rFont val="Calibri"/>
        <family val="2"/>
        <scheme val="minor"/>
      </rPr>
      <t>PRODUCE</t>
    </r>
  </si>
  <si>
    <r>
      <t>CLASS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#  BAKERY</t>
    </r>
  </si>
  <si>
    <r>
      <t>CLASS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#</t>
    </r>
    <r>
      <rPr>
        <sz val="9"/>
        <color theme="1"/>
        <rFont val="Calibri"/>
        <family val="2"/>
        <scheme val="minor"/>
      </rPr>
      <t xml:space="preserve">  </t>
    </r>
    <r>
      <rPr>
        <b/>
        <sz val="11"/>
        <color theme="1"/>
        <rFont val="Calibri"/>
        <family val="2"/>
        <scheme val="minor"/>
      </rPr>
      <t>PREP FOODS</t>
    </r>
  </si>
  <si>
    <t>DIVISION:</t>
  </si>
  <si>
    <r>
      <t>CLASS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#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HBC</t>
    </r>
  </si>
  <si>
    <r>
      <t>CLASS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#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AUTOMOTIVE</t>
    </r>
  </si>
  <si>
    <r>
      <t>CLASS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#  GM</t>
    </r>
  </si>
  <si>
    <r>
      <t>CLASS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#</t>
    </r>
    <r>
      <rPr>
        <sz val="9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SUPPLIES</t>
    </r>
  </si>
  <si>
    <t>CIG/TOBACCO</t>
  </si>
  <si>
    <t xml:space="preserve">GROCERY </t>
  </si>
  <si>
    <t>DELI</t>
  </si>
  <si>
    <t>FROZEN</t>
  </si>
  <si>
    <t>GM</t>
  </si>
  <si>
    <t>HBC</t>
  </si>
  <si>
    <t>TOBACCO</t>
  </si>
  <si>
    <t>VENDOR ITEM #/PRODUCT PLU</t>
  </si>
  <si>
    <t>CLASS # CIGARETTES/TOB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</si>
</sst>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8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8"/>
      <color theme="1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/>
      <bottom/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medium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medium">
        <color theme="1" tint="4.9989318521683403E-2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/>
      <right/>
      <top style="medium">
        <color theme="1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1" tint="4.9989318521683403E-2"/>
      </left>
      <right/>
      <top style="medium">
        <color theme="1" tint="4.9989318521683403E-2"/>
      </top>
      <bottom style="medium">
        <color theme="1" tint="4.9989318521683403E-2"/>
      </bottom>
      <diagonal/>
    </border>
    <border>
      <left/>
      <right/>
      <top style="medium">
        <color theme="1" tint="4.9989318521683403E-2"/>
      </top>
      <bottom style="medium">
        <color theme="1" tint="4.9989318521683403E-2"/>
      </bottom>
      <diagonal/>
    </border>
    <border>
      <left/>
      <right style="medium">
        <color theme="1" tint="4.9989318521683403E-2"/>
      </right>
      <top style="medium">
        <color theme="1" tint="4.9989318521683403E-2"/>
      </top>
      <bottom style="medium">
        <color theme="1" tint="4.9989318521683403E-2"/>
      </bottom>
      <diagonal/>
    </border>
  </borders>
  <cellStyleXfs count="1">
    <xf numFmtId="0" fontId="0" fillId="0" borderId="0"/>
  </cellStyleXfs>
  <cellXfs count="328">
    <xf numFmtId="0" fontId="0" fillId="0" borderId="0" xfId="0"/>
    <xf numFmtId="0" fontId="0" fillId="0" borderId="0" xfId="0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5" fillId="3" borderId="0" xfId="0" applyFont="1" applyFill="1" applyAlignment="1">
      <alignment vertical="center"/>
    </xf>
    <xf numFmtId="0" fontId="0" fillId="3" borderId="0" xfId="0" applyFill="1" applyAlignment="1">
      <alignment horizontal="center" vertical="center"/>
    </xf>
    <xf numFmtId="0" fontId="0" fillId="3" borderId="4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0" fillId="5" borderId="4" xfId="0" applyFill="1" applyBorder="1" applyAlignment="1">
      <alignment horizontal="left" vertical="center"/>
    </xf>
    <xf numFmtId="0" fontId="0" fillId="5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5" borderId="0" xfId="0" applyFill="1"/>
    <xf numFmtId="0" fontId="0" fillId="5" borderId="1" xfId="0" applyFill="1" applyBorder="1" applyAlignment="1">
      <alignment vertical="center"/>
    </xf>
    <xf numFmtId="0" fontId="1" fillId="5" borderId="0" xfId="0" applyFont="1" applyFill="1" applyAlignment="1">
      <alignment horizontal="center" vertical="center"/>
    </xf>
    <xf numFmtId="0" fontId="0" fillId="5" borderId="17" xfId="0" applyFill="1" applyBorder="1" applyAlignment="1">
      <alignment vertical="center" wrapText="1"/>
    </xf>
    <xf numFmtId="0" fontId="0" fillId="5" borderId="2" xfId="0" applyFill="1" applyBorder="1" applyAlignment="1">
      <alignment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1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" fillId="7" borderId="4" xfId="0" applyFont="1" applyFill="1" applyBorder="1" applyAlignment="1">
      <alignment horizontal="left" vertical="center"/>
    </xf>
    <xf numFmtId="0" fontId="6" fillId="5" borderId="11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0" fillId="5" borderId="23" xfId="0" applyFill="1" applyBorder="1" applyAlignment="1">
      <alignment horizontal="left" vertical="center"/>
    </xf>
    <xf numFmtId="0" fontId="2" fillId="0" borderId="1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6" fillId="5" borderId="2" xfId="0" applyFont="1" applyFill="1" applyBorder="1" applyAlignment="1">
      <alignment vertical="center" wrapText="1"/>
    </xf>
    <xf numFmtId="0" fontId="0" fillId="5" borderId="22" xfId="0" applyFill="1" applyBorder="1" applyAlignment="1">
      <alignment vertical="center" wrapText="1"/>
    </xf>
    <xf numFmtId="0" fontId="1" fillId="7" borderId="5" xfId="0" applyFont="1" applyFill="1" applyBorder="1" applyAlignment="1">
      <alignment horizontal="left" vertical="center"/>
    </xf>
    <xf numFmtId="0" fontId="2" fillId="5" borderId="6" xfId="0" applyFont="1" applyFill="1" applyBorder="1" applyAlignment="1">
      <alignment horizontal="left" vertical="center"/>
    </xf>
    <xf numFmtId="0" fontId="1" fillId="7" borderId="24" xfId="0" applyFont="1" applyFill="1" applyBorder="1" applyAlignment="1">
      <alignment horizontal="left" vertical="center"/>
    </xf>
    <xf numFmtId="0" fontId="0" fillId="5" borderId="24" xfId="0" applyFill="1" applyBorder="1" applyAlignment="1">
      <alignment horizontal="left" vertical="center"/>
    </xf>
    <xf numFmtId="0" fontId="1" fillId="5" borderId="27" xfId="0" applyFont="1" applyFill="1" applyBorder="1" applyAlignment="1">
      <alignment horizontal="left" vertical="center"/>
    </xf>
    <xf numFmtId="0" fontId="0" fillId="5" borderId="28" xfId="0" applyFill="1" applyBorder="1" applyAlignment="1">
      <alignment horizontal="left" vertical="center"/>
    </xf>
    <xf numFmtId="0" fontId="0" fillId="5" borderId="25" xfId="0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1" fillId="7" borderId="24" xfId="0" applyFont="1" applyFill="1" applyBorder="1" applyAlignment="1">
      <alignment horizontal="left" vertical="center" wrapText="1"/>
    </xf>
    <xf numFmtId="0" fontId="1" fillId="7" borderId="30" xfId="0" applyFont="1" applyFill="1" applyBorder="1" applyAlignment="1">
      <alignment horizontal="left" vertical="center"/>
    </xf>
    <xf numFmtId="0" fontId="1" fillId="7" borderId="21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left" vertical="center"/>
    </xf>
    <xf numFmtId="0" fontId="1" fillId="0" borderId="31" xfId="0" applyFont="1" applyBorder="1" applyAlignment="1">
      <alignment horizontal="center" vertical="center"/>
    </xf>
    <xf numFmtId="0" fontId="0" fillId="0" borderId="25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5" fillId="3" borderId="13" xfId="0" applyFont="1" applyFill="1" applyBorder="1" applyAlignment="1">
      <alignment vertical="center"/>
    </xf>
    <xf numFmtId="0" fontId="1" fillId="5" borderId="24" xfId="0" applyFont="1" applyFill="1" applyBorder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1" fillId="5" borderId="24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vertical="center"/>
    </xf>
    <xf numFmtId="0" fontId="1" fillId="5" borderId="30" xfId="0" applyFont="1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1" fillId="7" borderId="26" xfId="0" applyFont="1" applyFill="1" applyBorder="1" applyAlignment="1">
      <alignment horizontal="left" vertical="center" wrapText="1"/>
    </xf>
    <xf numFmtId="0" fontId="0" fillId="3" borderId="20" xfId="0" applyFill="1" applyBorder="1" applyAlignment="1">
      <alignment horizontal="left" vertical="center"/>
    </xf>
    <xf numFmtId="0" fontId="0" fillId="5" borderId="30" xfId="0" applyFill="1" applyBorder="1" applyAlignment="1">
      <alignment horizontal="left" vertical="center"/>
    </xf>
    <xf numFmtId="0" fontId="5" fillId="4" borderId="0" xfId="0" applyFont="1" applyFill="1" applyAlignment="1">
      <alignment vertical="center"/>
    </xf>
    <xf numFmtId="0" fontId="0" fillId="4" borderId="0" xfId="0" applyFill="1" applyAlignment="1">
      <alignment horizontal="center" vertical="center"/>
    </xf>
    <xf numFmtId="0" fontId="0" fillId="4" borderId="0" xfId="0" applyFill="1"/>
    <xf numFmtId="0" fontId="0" fillId="5" borderId="25" xfId="0" applyFill="1" applyBorder="1" applyAlignment="1">
      <alignment vertical="center" wrapText="1"/>
    </xf>
    <xf numFmtId="0" fontId="0" fillId="5" borderId="24" xfId="0" applyFill="1" applyBorder="1" applyAlignment="1">
      <alignment vertical="center" wrapText="1"/>
    </xf>
    <xf numFmtId="0" fontId="0" fillId="5" borderId="25" xfId="0" applyFill="1" applyBorder="1" applyAlignment="1">
      <alignment wrapText="1"/>
    </xf>
    <xf numFmtId="0" fontId="0" fillId="5" borderId="34" xfId="0" applyFill="1" applyBorder="1"/>
    <xf numFmtId="0" fontId="6" fillId="5" borderId="14" xfId="0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left" vertical="center"/>
    </xf>
    <xf numFmtId="0" fontId="0" fillId="2" borderId="16" xfId="0" applyFill="1" applyBorder="1" applyAlignment="1">
      <alignment horizontal="left" vertical="center"/>
    </xf>
    <xf numFmtId="0" fontId="0" fillId="2" borderId="0" xfId="0" applyFill="1" applyAlignment="1">
      <alignment vertical="center"/>
    </xf>
    <xf numFmtId="0" fontId="0" fillId="2" borderId="16" xfId="0" applyFill="1" applyBorder="1" applyAlignment="1">
      <alignment vertical="center"/>
    </xf>
    <xf numFmtId="0" fontId="2" fillId="2" borderId="16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16" xfId="0" applyFont="1" applyFill="1" applyBorder="1" applyAlignment="1">
      <alignment horizontal="left" vertical="center"/>
    </xf>
    <xf numFmtId="0" fontId="0" fillId="2" borderId="0" xfId="0" applyFill="1"/>
    <xf numFmtId="0" fontId="1" fillId="2" borderId="0" xfId="0" applyFont="1" applyFill="1" applyAlignment="1">
      <alignment vertical="center"/>
    </xf>
    <xf numFmtId="0" fontId="2" fillId="2" borderId="16" xfId="0" applyFont="1" applyFill="1" applyBorder="1" applyAlignment="1">
      <alignment vertical="center"/>
    </xf>
    <xf numFmtId="0" fontId="0" fillId="2" borderId="16" xfId="0" applyFill="1" applyBorder="1"/>
    <xf numFmtId="0" fontId="0" fillId="2" borderId="19" xfId="0" applyFill="1" applyBorder="1"/>
    <xf numFmtId="0" fontId="0" fillId="2" borderId="16" xfId="0" applyFill="1" applyBorder="1" applyAlignment="1">
      <alignment vertical="center" wrapText="1"/>
    </xf>
    <xf numFmtId="0" fontId="1" fillId="2" borderId="33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17" xfId="0" applyFill="1" applyBorder="1"/>
    <xf numFmtId="0" fontId="0" fillId="5" borderId="14" xfId="0" applyFill="1" applyBorder="1" applyAlignment="1">
      <alignment vertical="center" wrapText="1"/>
    </xf>
    <xf numFmtId="0" fontId="6" fillId="7" borderId="3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6" fillId="7" borderId="3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7" borderId="4" xfId="0" applyFont="1" applyFill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0" fontId="1" fillId="7" borderId="4" xfId="0" applyFont="1" applyFill="1" applyBorder="1" applyAlignment="1">
      <alignment vertical="center"/>
    </xf>
    <xf numFmtId="0" fontId="6" fillId="0" borderId="19" xfId="0" applyFont="1" applyBorder="1" applyAlignment="1">
      <alignment horizontal="center" vertical="center"/>
    </xf>
    <xf numFmtId="0" fontId="0" fillId="5" borderId="32" xfId="0" applyFill="1" applyBorder="1" applyAlignment="1">
      <alignment horizontal="left" vertical="center"/>
    </xf>
    <xf numFmtId="0" fontId="0" fillId="5" borderId="27" xfId="0" applyFill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/>
    <xf numFmtId="0" fontId="10" fillId="0" borderId="0" xfId="0" applyFont="1" applyAlignment="1">
      <alignment horizontal="left"/>
    </xf>
    <xf numFmtId="0" fontId="0" fillId="5" borderId="41" xfId="0" applyFill="1" applyBorder="1" applyAlignment="1">
      <alignment vertical="center"/>
    </xf>
    <xf numFmtId="0" fontId="0" fillId="0" borderId="32" xfId="0" applyBorder="1" applyAlignment="1">
      <alignment vertical="center" wrapText="1"/>
    </xf>
    <xf numFmtId="0" fontId="1" fillId="2" borderId="6" xfId="0" applyFont="1" applyFill="1" applyBorder="1" applyAlignment="1">
      <alignment vertical="center"/>
    </xf>
    <xf numFmtId="0" fontId="1" fillId="2" borderId="16" xfId="0" applyFont="1" applyFill="1" applyBorder="1" applyAlignment="1">
      <alignment vertical="center"/>
    </xf>
    <xf numFmtId="0" fontId="0" fillId="2" borderId="19" xfId="0" applyFill="1" applyBorder="1" applyAlignment="1">
      <alignment vertical="center" wrapText="1"/>
    </xf>
    <xf numFmtId="0" fontId="0" fillId="2" borderId="18" xfId="0" applyFill="1" applyBorder="1" applyAlignment="1">
      <alignment vertical="center" wrapText="1"/>
    </xf>
    <xf numFmtId="0" fontId="0" fillId="0" borderId="2" xfId="0" applyBorder="1" applyAlignment="1">
      <alignment horizontal="left" vertical="center"/>
    </xf>
    <xf numFmtId="0" fontId="6" fillId="7" borderId="2" xfId="0" applyFont="1" applyFill="1" applyBorder="1" applyAlignment="1">
      <alignment horizontal="center" vertical="center" wrapText="1"/>
    </xf>
    <xf numFmtId="0" fontId="6" fillId="7" borderId="35" xfId="0" applyFont="1" applyFill="1" applyBorder="1" applyAlignment="1">
      <alignment vertical="center"/>
    </xf>
    <xf numFmtId="0" fontId="1" fillId="7" borderId="20" xfId="0" applyFont="1" applyFill="1" applyBorder="1" applyAlignment="1">
      <alignment horizontal="left" vertical="center" wrapText="1"/>
    </xf>
    <xf numFmtId="0" fontId="1" fillId="7" borderId="35" xfId="0" applyFont="1" applyFill="1" applyBorder="1" applyAlignment="1">
      <alignment horizontal="center" vertical="center"/>
    </xf>
    <xf numFmtId="0" fontId="6" fillId="7" borderId="48" xfId="0" applyFont="1" applyFill="1" applyBorder="1" applyAlignment="1">
      <alignment vertical="center"/>
    </xf>
    <xf numFmtId="0" fontId="6" fillId="0" borderId="33" xfId="0" applyFont="1" applyBorder="1" applyAlignment="1">
      <alignment vertical="center"/>
    </xf>
    <xf numFmtId="0" fontId="6" fillId="7" borderId="40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vertical="center"/>
    </xf>
    <xf numFmtId="0" fontId="1" fillId="2" borderId="6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/>
    </xf>
    <xf numFmtId="0" fontId="1" fillId="7" borderId="27" xfId="0" applyFont="1" applyFill="1" applyBorder="1" applyAlignment="1">
      <alignment horizontal="left" vertical="center" wrapText="1"/>
    </xf>
    <xf numFmtId="0" fontId="5" fillId="0" borderId="18" xfId="0" applyFont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left" vertical="center" wrapText="1"/>
    </xf>
    <xf numFmtId="0" fontId="0" fillId="7" borderId="1" xfId="0" applyFill="1" applyBorder="1" applyAlignment="1">
      <alignment vertical="center"/>
    </xf>
    <xf numFmtId="0" fontId="14" fillId="5" borderId="23" xfId="0" applyFont="1" applyFill="1" applyBorder="1" applyAlignment="1">
      <alignment horizontal="left" vertical="center"/>
    </xf>
    <xf numFmtId="0" fontId="14" fillId="5" borderId="4" xfId="0" applyFont="1" applyFill="1" applyBorder="1" applyAlignment="1">
      <alignment horizontal="left" vertical="center"/>
    </xf>
    <xf numFmtId="0" fontId="14" fillId="5" borderId="22" xfId="0" applyFont="1" applyFill="1" applyBorder="1" applyAlignment="1">
      <alignment vertical="center"/>
    </xf>
    <xf numFmtId="0" fontId="6" fillId="7" borderId="19" xfId="0" applyFont="1" applyFill="1" applyBorder="1" applyAlignment="1">
      <alignment horizontal="center" vertical="center"/>
    </xf>
    <xf numFmtId="0" fontId="0" fillId="5" borderId="2" xfId="0" applyFill="1" applyBorder="1" applyAlignment="1">
      <alignment vertical="center"/>
    </xf>
    <xf numFmtId="0" fontId="0" fillId="5" borderId="23" xfId="0" applyFill="1" applyBorder="1" applyAlignment="1">
      <alignment vertical="center"/>
    </xf>
    <xf numFmtId="0" fontId="1" fillId="7" borderId="20" xfId="0" applyFont="1" applyFill="1" applyBorder="1" applyAlignment="1">
      <alignment vertical="center" wrapText="1"/>
    </xf>
    <xf numFmtId="0" fontId="1" fillId="0" borderId="0" xfId="0" applyFont="1" applyAlignment="1">
      <alignment horizontal="left"/>
    </xf>
    <xf numFmtId="0" fontId="1" fillId="7" borderId="1" xfId="0" applyFont="1" applyFill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2" fontId="6" fillId="7" borderId="35" xfId="0" applyNumberFormat="1" applyFont="1" applyFill="1" applyBorder="1" applyAlignment="1">
      <alignment horizontal="center" vertical="center"/>
    </xf>
    <xf numFmtId="0" fontId="0" fillId="0" borderId="41" xfId="0" applyBorder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0" fillId="5" borderId="14" xfId="0" applyFill="1" applyBorder="1" applyAlignment="1">
      <alignment horizontal="left" vertical="center"/>
    </xf>
    <xf numFmtId="0" fontId="6" fillId="0" borderId="14" xfId="0" applyFont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/>
    </xf>
    <xf numFmtId="0" fontId="1" fillId="7" borderId="14" xfId="0" applyFont="1" applyFill="1" applyBorder="1" applyAlignment="1">
      <alignment horizontal="center" vertical="center"/>
    </xf>
    <xf numFmtId="164" fontId="1" fillId="7" borderId="35" xfId="0" applyNumberFormat="1" applyFont="1" applyFill="1" applyBorder="1" applyAlignment="1">
      <alignment horizontal="center" vertical="center"/>
    </xf>
    <xf numFmtId="0" fontId="1" fillId="7" borderId="38" xfId="0" applyFont="1" applyFill="1" applyBorder="1" applyAlignment="1">
      <alignment vertical="center"/>
    </xf>
    <xf numFmtId="0" fontId="0" fillId="3" borderId="0" xfId="0" applyFill="1" applyAlignment="1">
      <alignment horizontal="center" vertical="center"/>
    </xf>
    <xf numFmtId="0" fontId="1" fillId="0" borderId="30" xfId="0" applyFont="1" applyFill="1" applyBorder="1" applyAlignment="1">
      <alignment horizontal="left" vertical="center"/>
    </xf>
    <xf numFmtId="0" fontId="0" fillId="11" borderId="29" xfId="0" applyFill="1" applyBorder="1" applyAlignment="1">
      <alignment horizontal="left" vertical="center"/>
    </xf>
    <xf numFmtId="0" fontId="6" fillId="11" borderId="2" xfId="0" applyFont="1" applyFill="1" applyBorder="1" applyAlignment="1">
      <alignment horizontal="center" vertical="center"/>
    </xf>
    <xf numFmtId="0" fontId="0" fillId="11" borderId="1" xfId="0" applyFill="1" applyBorder="1" applyAlignment="1">
      <alignment horizontal="left" vertical="center"/>
    </xf>
    <xf numFmtId="2" fontId="6" fillId="0" borderId="3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11" borderId="24" xfId="0" applyFont="1" applyFill="1" applyBorder="1" applyAlignment="1">
      <alignment horizontal="left" vertical="center"/>
    </xf>
    <xf numFmtId="0" fontId="6" fillId="11" borderId="47" xfId="0" applyFont="1" applyFill="1" applyBorder="1" applyAlignment="1">
      <alignment horizontal="center" vertical="center"/>
    </xf>
    <xf numFmtId="0" fontId="1" fillId="7" borderId="62" xfId="0" applyFont="1" applyFill="1" applyBorder="1" applyAlignment="1">
      <alignment vertical="center"/>
    </xf>
    <xf numFmtId="0" fontId="6" fillId="7" borderId="48" xfId="0" applyFont="1" applyFill="1" applyBorder="1" applyAlignment="1">
      <alignment horizontal="center" vertical="center" wrapText="1"/>
    </xf>
    <xf numFmtId="0" fontId="18" fillId="0" borderId="27" xfId="0" applyFont="1" applyFill="1" applyBorder="1" applyAlignment="1">
      <alignment horizontal="left" vertical="center"/>
    </xf>
    <xf numFmtId="0" fontId="1" fillId="11" borderId="20" xfId="0" applyFont="1" applyFill="1" applyBorder="1" applyAlignment="1">
      <alignment horizontal="left" vertical="center" wrapText="1"/>
    </xf>
    <xf numFmtId="0" fontId="6" fillId="11" borderId="39" xfId="0" applyFont="1" applyFill="1" applyBorder="1" applyAlignment="1">
      <alignment vertical="center"/>
    </xf>
    <xf numFmtId="0" fontId="1" fillId="11" borderId="4" xfId="0" applyFont="1" applyFill="1" applyBorder="1" applyAlignment="1">
      <alignment horizontal="left" vertical="center"/>
    </xf>
    <xf numFmtId="0" fontId="6" fillId="11" borderId="48" xfId="0" applyFont="1" applyFill="1" applyBorder="1" applyAlignment="1">
      <alignment vertical="center" wrapText="1"/>
    </xf>
    <xf numFmtId="0" fontId="23" fillId="0" borderId="63" xfId="0" applyFont="1" applyBorder="1" applyAlignment="1">
      <alignment horizontal="center" vertical="center" wrapText="1"/>
    </xf>
    <xf numFmtId="0" fontId="6" fillId="5" borderId="33" xfId="0" applyFont="1" applyFill="1" applyBorder="1" applyAlignment="1">
      <alignment vertical="center"/>
    </xf>
    <xf numFmtId="0" fontId="6" fillId="5" borderId="14" xfId="0" applyFont="1" applyFill="1" applyBorder="1" applyAlignment="1">
      <alignment vertical="center" wrapText="1"/>
    </xf>
    <xf numFmtId="0" fontId="0" fillId="7" borderId="47" xfId="0" applyFill="1" applyBorder="1" applyAlignment="1">
      <alignment vertical="center"/>
    </xf>
    <xf numFmtId="0" fontId="0" fillId="0" borderId="64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6" fillId="2" borderId="0" xfId="0" applyFont="1" applyFill="1" applyBorder="1" applyAlignment="1">
      <alignment horizontal="left" vertical="center"/>
    </xf>
    <xf numFmtId="0" fontId="1" fillId="7" borderId="25" xfId="0" applyFont="1" applyFill="1" applyBorder="1" applyAlignment="1">
      <alignment horizontal="left" vertical="center" wrapText="1"/>
    </xf>
    <xf numFmtId="0" fontId="0" fillId="7" borderId="4" xfId="0" applyFill="1" applyBorder="1" applyAlignment="1">
      <alignment horizontal="left" vertical="center" wrapText="1"/>
    </xf>
    <xf numFmtId="0" fontId="1" fillId="7" borderId="66" xfId="0" applyFont="1" applyFill="1" applyBorder="1" applyAlignment="1">
      <alignment horizontal="center" vertical="center" wrapText="1"/>
    </xf>
    <xf numFmtId="0" fontId="1" fillId="7" borderId="67" xfId="0" applyFont="1" applyFill="1" applyBorder="1" applyAlignment="1">
      <alignment horizontal="center" vertical="center" wrapText="1"/>
    </xf>
    <xf numFmtId="0" fontId="1" fillId="7" borderId="68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2" fillId="7" borderId="17" xfId="0" applyFont="1" applyFill="1" applyBorder="1" applyAlignment="1">
      <alignment horizontal="center" vertical="center"/>
    </xf>
    <xf numFmtId="0" fontId="2" fillId="7" borderId="18" xfId="0" applyFont="1" applyFill="1" applyBorder="1" applyAlignment="1">
      <alignment horizontal="center" vertical="center"/>
    </xf>
    <xf numFmtId="0" fontId="2" fillId="7" borderId="19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55" xfId="0" applyFont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7" borderId="36" xfId="0" applyFont="1" applyFill="1" applyBorder="1" applyAlignment="1">
      <alignment horizontal="left" vertical="center"/>
    </xf>
    <xf numFmtId="0" fontId="6" fillId="7" borderId="43" xfId="0" applyFont="1" applyFill="1" applyBorder="1" applyAlignment="1">
      <alignment horizontal="left" vertical="center"/>
    </xf>
    <xf numFmtId="0" fontId="6" fillId="7" borderId="37" xfId="0" applyFont="1" applyFill="1" applyBorder="1" applyAlignment="1">
      <alignment horizontal="left" vertical="center"/>
    </xf>
    <xf numFmtId="0" fontId="1" fillId="7" borderId="3" xfId="0" applyFont="1" applyFill="1" applyBorder="1" applyAlignment="1">
      <alignment horizontal="left" vertical="center"/>
    </xf>
    <xf numFmtId="0" fontId="0" fillId="7" borderId="4" xfId="0" applyFill="1" applyBorder="1" applyAlignment="1">
      <alignment horizontal="left" vertical="center"/>
    </xf>
    <xf numFmtId="0" fontId="6" fillId="0" borderId="24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6" fillId="7" borderId="36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1" fillId="5" borderId="24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0" fillId="8" borderId="21" xfId="0" applyFill="1" applyBorder="1" applyAlignment="1">
      <alignment horizont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49" fontId="6" fillId="7" borderId="36" xfId="0" applyNumberFormat="1" applyFont="1" applyFill="1" applyBorder="1" applyAlignment="1">
      <alignment horizontal="center" vertical="center"/>
    </xf>
    <xf numFmtId="49" fontId="6" fillId="7" borderId="37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6" fillId="7" borderId="43" xfId="0" applyFont="1" applyFill="1" applyBorder="1" applyAlignment="1">
      <alignment horizontal="center" vertical="center"/>
    </xf>
    <xf numFmtId="0" fontId="1" fillId="7" borderId="21" xfId="0" applyFont="1" applyFill="1" applyBorder="1" applyAlignment="1">
      <alignment horizontal="center" vertical="center"/>
    </xf>
    <xf numFmtId="49" fontId="6" fillId="0" borderId="36" xfId="0" applyNumberFormat="1" applyFont="1" applyFill="1" applyBorder="1" applyAlignment="1">
      <alignment horizontal="center" vertical="center"/>
    </xf>
    <xf numFmtId="49" fontId="6" fillId="0" borderId="37" xfId="0" applyNumberFormat="1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1" fillId="2" borderId="0" xfId="0" applyFont="1" applyFill="1" applyAlignment="1">
      <alignment horizontal="left" vertical="top" wrapText="1"/>
    </xf>
    <xf numFmtId="0" fontId="6" fillId="0" borderId="9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9" fillId="7" borderId="44" xfId="0" applyFont="1" applyFill="1" applyBorder="1" applyAlignment="1">
      <alignment horizontal="center" vertical="center" wrapText="1"/>
    </xf>
    <xf numFmtId="0" fontId="9" fillId="7" borderId="45" xfId="0" applyFont="1" applyFill="1" applyBorder="1" applyAlignment="1">
      <alignment horizontal="center" vertical="center" wrapText="1"/>
    </xf>
    <xf numFmtId="0" fontId="9" fillId="7" borderId="46" xfId="0" applyFont="1" applyFill="1" applyBorder="1" applyAlignment="1">
      <alignment horizontal="center" vertical="center" wrapText="1"/>
    </xf>
    <xf numFmtId="0" fontId="9" fillId="7" borderId="44" xfId="0" applyFont="1" applyFill="1" applyBorder="1" applyAlignment="1">
      <alignment horizontal="center" vertical="center"/>
    </xf>
    <xf numFmtId="0" fontId="9" fillId="7" borderId="45" xfId="0" applyFont="1" applyFill="1" applyBorder="1" applyAlignment="1">
      <alignment horizontal="center" vertical="center"/>
    </xf>
    <xf numFmtId="0" fontId="9" fillId="7" borderId="46" xfId="0" applyFont="1" applyFill="1" applyBorder="1" applyAlignment="1">
      <alignment horizontal="center" vertical="center"/>
    </xf>
    <xf numFmtId="0" fontId="6" fillId="0" borderId="17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0" fillId="5" borderId="6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 wrapText="1"/>
    </xf>
    <xf numFmtId="0" fontId="1" fillId="5" borderId="22" xfId="0" applyFont="1" applyFill="1" applyBorder="1" applyAlignment="1">
      <alignment horizontal="left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0" fillId="5" borderId="56" xfId="0" applyFill="1" applyBorder="1" applyAlignment="1">
      <alignment horizontal="left" vertical="center" wrapText="1"/>
    </xf>
    <xf numFmtId="0" fontId="0" fillId="5" borderId="42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6" fillId="5" borderId="7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0" fillId="5" borderId="10" xfId="0" applyFill="1" applyBorder="1" applyAlignment="1">
      <alignment horizontal="left" vertical="center" wrapText="1"/>
    </xf>
    <xf numFmtId="0" fontId="0" fillId="5" borderId="8" xfId="0" applyFill="1" applyBorder="1" applyAlignment="1">
      <alignment horizontal="left" vertical="center" wrapText="1"/>
    </xf>
    <xf numFmtId="0" fontId="1" fillId="7" borderId="54" xfId="0" applyFont="1" applyFill="1" applyBorder="1" applyAlignment="1">
      <alignment horizontal="center" vertical="center" wrapText="1"/>
    </xf>
    <xf numFmtId="0" fontId="1" fillId="7" borderId="37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6" fillId="2" borderId="5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left" vertical="center"/>
    </xf>
    <xf numFmtId="0" fontId="1" fillId="7" borderId="41" xfId="0" applyFont="1" applyFill="1" applyBorder="1" applyAlignment="1">
      <alignment horizontal="left" vertical="center"/>
    </xf>
    <xf numFmtId="0" fontId="1" fillId="7" borderId="38" xfId="0" applyFont="1" applyFill="1" applyBorder="1" applyAlignment="1">
      <alignment horizontal="center" vertical="center" wrapText="1"/>
    </xf>
    <xf numFmtId="0" fontId="4" fillId="7" borderId="57" xfId="0" applyFont="1" applyFill="1" applyBorder="1" applyAlignment="1">
      <alignment horizontal="center" vertical="center" wrapText="1"/>
    </xf>
    <xf numFmtId="0" fontId="4" fillId="7" borderId="58" xfId="0" applyFont="1" applyFill="1" applyBorder="1" applyAlignment="1">
      <alignment horizontal="center" vertical="center" wrapText="1"/>
    </xf>
    <xf numFmtId="0" fontId="4" fillId="7" borderId="59" xfId="0" applyFont="1" applyFill="1" applyBorder="1" applyAlignment="1">
      <alignment horizontal="center" vertical="center" wrapText="1"/>
    </xf>
    <xf numFmtId="0" fontId="4" fillId="7" borderId="54" xfId="0" applyFont="1" applyFill="1" applyBorder="1" applyAlignment="1">
      <alignment horizontal="center" vertical="center" wrapText="1"/>
    </xf>
    <xf numFmtId="0" fontId="4" fillId="7" borderId="52" xfId="0" applyFont="1" applyFill="1" applyBorder="1" applyAlignment="1">
      <alignment horizontal="center" vertical="center" wrapText="1"/>
    </xf>
    <xf numFmtId="0" fontId="4" fillId="7" borderId="5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right" vertical="center" wrapText="1"/>
    </xf>
    <xf numFmtId="0" fontId="0" fillId="0" borderId="65" xfId="0" applyBorder="1" applyAlignment="1">
      <alignment horizontal="right" vertical="center" wrapText="1"/>
    </xf>
    <xf numFmtId="0" fontId="0" fillId="7" borderId="7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1" fillId="2" borderId="0" xfId="0" applyFont="1" applyFill="1" applyAlignment="1">
      <alignment horizontal="center" vertical="top" wrapText="1"/>
    </xf>
    <xf numFmtId="0" fontId="0" fillId="0" borderId="4" xfId="0" applyBorder="1" applyAlignment="1">
      <alignment horizontal="right" vertical="center"/>
    </xf>
    <xf numFmtId="0" fontId="0" fillId="0" borderId="65" xfId="0" applyBorder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9" borderId="17" xfId="0" applyFont="1" applyFill="1" applyBorder="1" applyAlignment="1">
      <alignment horizontal="center" vertical="center"/>
    </xf>
    <xf numFmtId="0" fontId="5" fillId="9" borderId="0" xfId="0" applyFont="1" applyFill="1" applyAlignment="1">
      <alignment horizontal="center" vertical="center"/>
    </xf>
    <xf numFmtId="0" fontId="5" fillId="9" borderId="18" xfId="0" applyFont="1" applyFill="1" applyBorder="1" applyAlignment="1">
      <alignment horizontal="center" vertical="center"/>
    </xf>
    <xf numFmtId="0" fontId="5" fillId="9" borderId="19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0" fontId="6" fillId="7" borderId="46" xfId="0" applyFont="1" applyFill="1" applyBorder="1" applyAlignment="1">
      <alignment horizontal="center" vertical="center"/>
    </xf>
    <xf numFmtId="0" fontId="16" fillId="9" borderId="49" xfId="0" applyFont="1" applyFill="1" applyBorder="1" applyAlignment="1">
      <alignment horizontal="center" vertical="center"/>
    </xf>
    <xf numFmtId="0" fontId="16" fillId="9" borderId="50" xfId="0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/>
    </xf>
    <xf numFmtId="0" fontId="5" fillId="6" borderId="13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18" fillId="5" borderId="0" xfId="0" applyFont="1" applyFill="1" applyAlignment="1">
      <alignment horizontal="left" vertical="top" wrapText="1"/>
    </xf>
    <xf numFmtId="0" fontId="18" fillId="5" borderId="16" xfId="0" applyFont="1" applyFill="1" applyBorder="1" applyAlignment="1">
      <alignment horizontal="left" vertical="top" wrapText="1"/>
    </xf>
    <xf numFmtId="0" fontId="18" fillId="5" borderId="18" xfId="0" applyFont="1" applyFill="1" applyBorder="1" applyAlignment="1">
      <alignment horizontal="left" vertical="top" wrapText="1"/>
    </xf>
    <xf numFmtId="0" fontId="18" fillId="5" borderId="19" xfId="0" applyFont="1" applyFill="1" applyBorder="1" applyAlignment="1">
      <alignment horizontal="left" vertical="top" wrapText="1"/>
    </xf>
    <xf numFmtId="0" fontId="1" fillId="0" borderId="61" xfId="0" applyFont="1" applyBorder="1" applyAlignment="1">
      <alignment horizontal="left" vertical="center"/>
    </xf>
    <xf numFmtId="0" fontId="7" fillId="10" borderId="0" xfId="0" applyFont="1" applyFill="1" applyAlignment="1">
      <alignment horizontal="center" vertical="center"/>
    </xf>
    <xf numFmtId="0" fontId="1" fillId="0" borderId="6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0</xdr:row>
          <xdr:rowOff>213360</xdr:rowOff>
        </xdr:from>
        <xdr:to>
          <xdr:col>14</xdr:col>
          <xdr:colOff>220980</xdr:colOff>
          <xdr:row>2</xdr:row>
          <xdr:rowOff>60960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1</xdr:row>
          <xdr:rowOff>236220</xdr:rowOff>
        </xdr:from>
        <xdr:to>
          <xdr:col>14</xdr:col>
          <xdr:colOff>220980</xdr:colOff>
          <xdr:row>3</xdr:row>
          <xdr:rowOff>45720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2</xdr:row>
          <xdr:rowOff>236220</xdr:rowOff>
        </xdr:from>
        <xdr:to>
          <xdr:col>14</xdr:col>
          <xdr:colOff>220980</xdr:colOff>
          <xdr:row>4</xdr:row>
          <xdr:rowOff>45720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4</xdr:row>
          <xdr:rowOff>213360</xdr:rowOff>
        </xdr:from>
        <xdr:to>
          <xdr:col>14</xdr:col>
          <xdr:colOff>220980</xdr:colOff>
          <xdr:row>6</xdr:row>
          <xdr:rowOff>15240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6</xdr:row>
          <xdr:rowOff>259080</xdr:rowOff>
        </xdr:from>
        <xdr:to>
          <xdr:col>14</xdr:col>
          <xdr:colOff>220980</xdr:colOff>
          <xdr:row>8</xdr:row>
          <xdr:rowOff>38100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7</xdr:row>
          <xdr:rowOff>213360</xdr:rowOff>
        </xdr:from>
        <xdr:to>
          <xdr:col>14</xdr:col>
          <xdr:colOff>220980</xdr:colOff>
          <xdr:row>9</xdr:row>
          <xdr:rowOff>22860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8</xdr:row>
          <xdr:rowOff>213360</xdr:rowOff>
        </xdr:from>
        <xdr:to>
          <xdr:col>14</xdr:col>
          <xdr:colOff>220980</xdr:colOff>
          <xdr:row>10</xdr:row>
          <xdr:rowOff>22860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83820</xdr:colOff>
          <xdr:row>5</xdr:row>
          <xdr:rowOff>30480</xdr:rowOff>
        </xdr:from>
        <xdr:to>
          <xdr:col>7</xdr:col>
          <xdr:colOff>22860</xdr:colOff>
          <xdr:row>5</xdr:row>
          <xdr:rowOff>251460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1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83820</xdr:colOff>
          <xdr:row>6</xdr:row>
          <xdr:rowOff>45720</xdr:rowOff>
        </xdr:from>
        <xdr:to>
          <xdr:col>7</xdr:col>
          <xdr:colOff>22860</xdr:colOff>
          <xdr:row>6</xdr:row>
          <xdr:rowOff>266700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1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83820</xdr:colOff>
          <xdr:row>7</xdr:row>
          <xdr:rowOff>45720</xdr:rowOff>
        </xdr:from>
        <xdr:to>
          <xdr:col>7</xdr:col>
          <xdr:colOff>22860</xdr:colOff>
          <xdr:row>7</xdr:row>
          <xdr:rowOff>266700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1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83820</xdr:colOff>
          <xdr:row>8</xdr:row>
          <xdr:rowOff>45720</xdr:rowOff>
        </xdr:from>
        <xdr:to>
          <xdr:col>7</xdr:col>
          <xdr:colOff>22860</xdr:colOff>
          <xdr:row>8</xdr:row>
          <xdr:rowOff>266700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1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83820</xdr:colOff>
          <xdr:row>9</xdr:row>
          <xdr:rowOff>45720</xdr:rowOff>
        </xdr:from>
        <xdr:to>
          <xdr:col>7</xdr:col>
          <xdr:colOff>22860</xdr:colOff>
          <xdr:row>9</xdr:row>
          <xdr:rowOff>266700</xdr:rowOff>
        </xdr:to>
        <xdr:sp macro="" textlink="">
          <xdr:nvSpPr>
            <xdr:cNvPr id="7173" name="Check Box 5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1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83820</xdr:colOff>
          <xdr:row>10</xdr:row>
          <xdr:rowOff>45720</xdr:rowOff>
        </xdr:from>
        <xdr:to>
          <xdr:col>7</xdr:col>
          <xdr:colOff>22860</xdr:colOff>
          <xdr:row>10</xdr:row>
          <xdr:rowOff>266700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00000000-0008-0000-0100-00000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83820</xdr:colOff>
          <xdr:row>11</xdr:row>
          <xdr:rowOff>45720</xdr:rowOff>
        </xdr:from>
        <xdr:to>
          <xdr:col>7</xdr:col>
          <xdr:colOff>22860</xdr:colOff>
          <xdr:row>11</xdr:row>
          <xdr:rowOff>266700</xdr:rowOff>
        </xdr:to>
        <xdr:sp macro="" textlink="">
          <xdr:nvSpPr>
            <xdr:cNvPr id="7175" name="Check Box 7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00000000-0008-0000-0100-00000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2</xdr:col>
      <xdr:colOff>68580</xdr:colOff>
      <xdr:row>16</xdr:row>
      <xdr:rowOff>213361</xdr:rowOff>
    </xdr:from>
    <xdr:to>
      <xdr:col>6</xdr:col>
      <xdr:colOff>157994</xdr:colOff>
      <xdr:row>18</xdr:row>
      <xdr:rowOff>160021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97480" y="4617721"/>
          <a:ext cx="4341374" cy="5105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</xdr:colOff>
          <xdr:row>7</xdr:row>
          <xdr:rowOff>38100</xdr:rowOff>
        </xdr:from>
        <xdr:to>
          <xdr:col>14</xdr:col>
          <xdr:colOff>38100</xdr:colOff>
          <xdr:row>7</xdr:row>
          <xdr:rowOff>266700</xdr:rowOff>
        </xdr:to>
        <xdr:sp macro="" textlink="">
          <xdr:nvSpPr>
            <xdr:cNvPr id="6148" name="Check Box 4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3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</xdr:colOff>
          <xdr:row>8</xdr:row>
          <xdr:rowOff>38100</xdr:rowOff>
        </xdr:from>
        <xdr:to>
          <xdr:col>14</xdr:col>
          <xdr:colOff>38100</xdr:colOff>
          <xdr:row>8</xdr:row>
          <xdr:rowOff>266700</xdr:rowOff>
        </xdr:to>
        <xdr:sp macro="" textlink="">
          <xdr:nvSpPr>
            <xdr:cNvPr id="6149" name="Check Box 5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3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</xdr:colOff>
          <xdr:row>9</xdr:row>
          <xdr:rowOff>38100</xdr:rowOff>
        </xdr:from>
        <xdr:to>
          <xdr:col>14</xdr:col>
          <xdr:colOff>38100</xdr:colOff>
          <xdr:row>9</xdr:row>
          <xdr:rowOff>266700</xdr:rowOff>
        </xdr:to>
        <xdr:sp macro="" textlink="">
          <xdr:nvSpPr>
            <xdr:cNvPr id="6150" name="Check Box 6" hidden="1">
              <a:extLst>
                <a:ext uri="{63B3BB69-23CF-44E3-9099-C40C66FF867C}">
                  <a14:compatExt spid="_x0000_s6150"/>
                </a:ext>
                <a:ext uri="{FF2B5EF4-FFF2-40B4-BE49-F238E27FC236}">
                  <a16:creationId xmlns:a16="http://schemas.microsoft.com/office/drawing/2014/main" id="{00000000-0008-0000-0300-000006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</xdr:colOff>
          <xdr:row>3</xdr:row>
          <xdr:rowOff>38100</xdr:rowOff>
        </xdr:from>
        <xdr:to>
          <xdr:col>14</xdr:col>
          <xdr:colOff>38100</xdr:colOff>
          <xdr:row>3</xdr:row>
          <xdr:rowOff>266700</xdr:rowOff>
        </xdr:to>
        <xdr:sp macro="" textlink="">
          <xdr:nvSpPr>
            <xdr:cNvPr id="6154" name="Check Box 10" hidden="1">
              <a:extLst>
                <a:ext uri="{63B3BB69-23CF-44E3-9099-C40C66FF867C}">
                  <a14:compatExt spid="_x0000_s6154"/>
                </a:ext>
                <a:ext uri="{FF2B5EF4-FFF2-40B4-BE49-F238E27FC236}">
                  <a16:creationId xmlns:a16="http://schemas.microsoft.com/office/drawing/2014/main" id="{00000000-0008-0000-0300-00000A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</xdr:col>
      <xdr:colOff>76200</xdr:colOff>
      <xdr:row>12</xdr:row>
      <xdr:rowOff>83820</xdr:rowOff>
    </xdr:from>
    <xdr:to>
      <xdr:col>6</xdr:col>
      <xdr:colOff>314275</xdr:colOff>
      <xdr:row>13</xdr:row>
      <xdr:rowOff>236220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02280" y="4259580"/>
          <a:ext cx="2440255" cy="5029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2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0.xml"/><Relationship Id="rId5" Type="http://schemas.openxmlformats.org/officeDocument/2006/relationships/ctrlProp" Target="../ctrlProps/ctrlProp9.xml"/><Relationship Id="rId10" Type="http://schemas.openxmlformats.org/officeDocument/2006/relationships/ctrlProp" Target="../ctrlProps/ctrlProp14.xml"/><Relationship Id="rId4" Type="http://schemas.openxmlformats.org/officeDocument/2006/relationships/ctrlProp" Target="../ctrlProps/ctrlProp8.xml"/><Relationship Id="rId9" Type="http://schemas.openxmlformats.org/officeDocument/2006/relationships/ctrlProp" Target="../ctrlProps/ctrlProp13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18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17.xml"/><Relationship Id="rId5" Type="http://schemas.openxmlformats.org/officeDocument/2006/relationships/ctrlProp" Target="../ctrlProps/ctrlProp16.xml"/><Relationship Id="rId4" Type="http://schemas.openxmlformats.org/officeDocument/2006/relationships/ctrlProp" Target="../ctrlProps/ctrlProp15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7EC8D-AF71-4EF8-8A9F-D5E9F9013396}">
  <sheetPr codeName="Sheet1">
    <tabColor theme="7" tint="0.59999389629810485"/>
  </sheetPr>
  <dimension ref="A1:O169"/>
  <sheetViews>
    <sheetView tabSelected="1" view="pageBreakPreview" zoomScaleNormal="100" zoomScaleSheetLayoutView="100" workbookViewId="0">
      <selection activeCell="A2" sqref="A2"/>
    </sheetView>
  </sheetViews>
  <sheetFormatPr defaultRowHeight="14.4" x14ac:dyDescent="0.3"/>
  <cols>
    <col min="1" max="1" width="15.109375" customWidth="1"/>
    <col min="2" max="2" width="10.5546875" customWidth="1"/>
    <col min="3" max="3" width="11.33203125" customWidth="1"/>
    <col min="4" max="4" width="7.109375" customWidth="1"/>
    <col min="5" max="5" width="5.88671875" customWidth="1"/>
    <col min="6" max="6" width="8.21875" customWidth="1"/>
    <col min="7" max="7" width="11.44140625" customWidth="1"/>
    <col min="8" max="8" width="23" customWidth="1"/>
    <col min="9" max="9" width="0.6640625" customWidth="1"/>
    <col min="10" max="10" width="31.6640625" customWidth="1"/>
    <col min="11" max="11" width="13.44140625" customWidth="1"/>
    <col min="12" max="12" width="14.6640625" customWidth="1"/>
    <col min="13" max="13" width="0.88671875" customWidth="1"/>
    <col min="14" max="14" width="18.33203125" customWidth="1"/>
    <col min="15" max="15" width="4.6640625" customWidth="1"/>
  </cols>
  <sheetData>
    <row r="1" spans="1:15" ht="18.600000000000001" customHeight="1" thickBot="1" x14ac:dyDescent="0.35">
      <c r="A1" s="222" t="s">
        <v>3968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5"/>
    </row>
    <row r="2" spans="1:15" s="1" customFormat="1" ht="22.2" customHeight="1" thickBot="1" x14ac:dyDescent="0.35">
      <c r="A2" s="37" t="s">
        <v>31</v>
      </c>
      <c r="B2" s="193"/>
      <c r="C2" s="193"/>
      <c r="D2" s="78"/>
      <c r="E2" s="194"/>
      <c r="F2" s="194"/>
      <c r="G2" s="194"/>
      <c r="H2" s="194"/>
      <c r="I2" s="183"/>
      <c r="J2" s="38" t="s">
        <v>3</v>
      </c>
      <c r="K2" s="216"/>
      <c r="L2" s="217"/>
      <c r="M2" s="218"/>
      <c r="N2" s="147" t="s">
        <v>32</v>
      </c>
      <c r="O2" s="148"/>
    </row>
    <row r="3" spans="1:15" s="1" customFormat="1" ht="22.2" customHeight="1" thickBot="1" x14ac:dyDescent="0.35">
      <c r="A3" s="35" t="s">
        <v>0</v>
      </c>
      <c r="B3" s="195"/>
      <c r="C3" s="196"/>
      <c r="D3" s="196"/>
      <c r="E3" s="196"/>
      <c r="F3" s="196"/>
      <c r="G3" s="196"/>
      <c r="H3" s="197"/>
      <c r="I3" s="183"/>
      <c r="J3" s="39" t="s">
        <v>4</v>
      </c>
      <c r="K3" s="216"/>
      <c r="L3" s="217"/>
      <c r="M3" s="183"/>
      <c r="N3" s="149" t="s">
        <v>10</v>
      </c>
      <c r="O3" s="148"/>
    </row>
    <row r="4" spans="1:15" s="1" customFormat="1" ht="22.2" customHeight="1" thickBot="1" x14ac:dyDescent="0.35">
      <c r="A4" s="36" t="s">
        <v>1</v>
      </c>
      <c r="B4" s="190"/>
      <c r="C4" s="234"/>
      <c r="D4" s="234"/>
      <c r="E4" s="234"/>
      <c r="F4" s="234"/>
      <c r="G4" s="234"/>
      <c r="H4" s="235"/>
      <c r="I4" s="183"/>
      <c r="J4" s="39" t="s">
        <v>5</v>
      </c>
      <c r="K4" s="216"/>
      <c r="L4" s="217"/>
      <c r="M4" s="183"/>
      <c r="N4" s="15" t="s">
        <v>11</v>
      </c>
      <c r="O4" s="7"/>
    </row>
    <row r="5" spans="1:15" s="1" customFormat="1" ht="22.2" customHeight="1" thickBot="1" x14ac:dyDescent="0.35">
      <c r="A5" s="36" t="s">
        <v>2</v>
      </c>
      <c r="B5" s="190"/>
      <c r="C5" s="191"/>
      <c r="D5" s="191"/>
      <c r="E5" s="191"/>
      <c r="F5" s="191"/>
      <c r="G5" s="191"/>
      <c r="H5" s="192"/>
      <c r="I5" s="183"/>
      <c r="J5" s="98" t="s">
        <v>6</v>
      </c>
      <c r="K5" s="8"/>
      <c r="L5" s="40"/>
      <c r="M5" s="183"/>
      <c r="N5" s="212"/>
      <c r="O5" s="230"/>
    </row>
    <row r="6" spans="1:15" s="1" customFormat="1" ht="22.2" customHeight="1" thickBot="1" x14ac:dyDescent="0.35">
      <c r="A6" s="169" t="s">
        <v>4067</v>
      </c>
      <c r="B6" s="170"/>
      <c r="C6" s="171"/>
      <c r="D6" s="172"/>
      <c r="E6" s="173"/>
      <c r="F6" s="168"/>
      <c r="G6" s="168"/>
      <c r="H6" s="168"/>
      <c r="I6" s="183"/>
      <c r="J6" s="100" t="s">
        <v>987</v>
      </c>
      <c r="K6" s="7"/>
      <c r="L6" s="40"/>
      <c r="M6" s="183"/>
      <c r="N6" s="166"/>
      <c r="O6" s="167"/>
    </row>
    <row r="7" spans="1:15" s="1" customFormat="1" ht="24" customHeight="1" thickBot="1" x14ac:dyDescent="0.35">
      <c r="A7" s="169" t="s">
        <v>4080</v>
      </c>
      <c r="B7" s="170"/>
      <c r="C7" s="171"/>
      <c r="D7" s="172"/>
      <c r="E7" s="173"/>
      <c r="F7" s="198" t="s">
        <v>4064</v>
      </c>
      <c r="G7" s="199"/>
      <c r="H7" s="164"/>
      <c r="I7" s="183"/>
      <c r="J7" s="99" t="s">
        <v>7</v>
      </c>
      <c r="K7" s="9"/>
      <c r="L7" s="40"/>
      <c r="M7" s="183"/>
      <c r="N7" s="15" t="s">
        <v>12</v>
      </c>
      <c r="O7" s="7"/>
    </row>
    <row r="8" spans="1:15" s="1" customFormat="1" ht="21.75" customHeight="1" thickBot="1" x14ac:dyDescent="0.35">
      <c r="A8" s="169" t="s">
        <v>4058</v>
      </c>
      <c r="B8" s="170"/>
      <c r="C8" s="171"/>
      <c r="D8" s="172"/>
      <c r="E8" s="173"/>
      <c r="F8" s="198" t="s">
        <v>4065</v>
      </c>
      <c r="G8" s="199"/>
      <c r="H8" s="164"/>
      <c r="I8" s="183"/>
      <c r="J8" s="36" t="s">
        <v>8</v>
      </c>
      <c r="K8" s="7"/>
      <c r="L8" s="40"/>
      <c r="M8" s="183"/>
      <c r="N8" s="15" t="s">
        <v>13</v>
      </c>
      <c r="O8" s="7"/>
    </row>
    <row r="9" spans="1:15" s="1" customFormat="1" ht="22.2" customHeight="1" thickBot="1" x14ac:dyDescent="0.35">
      <c r="A9" s="169" t="s">
        <v>4059</v>
      </c>
      <c r="B9" s="170"/>
      <c r="C9" s="171"/>
      <c r="D9" s="172"/>
      <c r="E9" s="173"/>
      <c r="F9" s="198" t="s">
        <v>4066</v>
      </c>
      <c r="G9" s="199"/>
      <c r="H9" s="164"/>
      <c r="I9" s="183"/>
      <c r="J9" s="36" t="s">
        <v>9</v>
      </c>
      <c r="K9" s="7"/>
      <c r="L9" s="40"/>
      <c r="M9" s="183"/>
      <c r="N9" s="15" t="s">
        <v>14</v>
      </c>
      <c r="O9" s="7"/>
    </row>
    <row r="10" spans="1:15" s="1" customFormat="1" ht="22.2" customHeight="1" thickBot="1" x14ac:dyDescent="0.35">
      <c r="A10" s="169" t="s">
        <v>4060</v>
      </c>
      <c r="B10" s="170"/>
      <c r="C10" s="171"/>
      <c r="D10" s="172"/>
      <c r="E10" s="173"/>
      <c r="F10" s="198" t="s">
        <v>4068</v>
      </c>
      <c r="G10" s="199"/>
      <c r="H10" s="164"/>
      <c r="I10" s="183"/>
      <c r="J10" s="40"/>
      <c r="K10" s="40"/>
      <c r="L10" s="40"/>
      <c r="M10" s="183"/>
      <c r="N10" s="15" t="s">
        <v>15</v>
      </c>
      <c r="O10" s="7"/>
    </row>
    <row r="11" spans="1:15" s="1" customFormat="1" ht="22.2" customHeight="1" thickBot="1" x14ac:dyDescent="0.35">
      <c r="A11" s="169" t="s">
        <v>4061</v>
      </c>
      <c r="B11" s="170"/>
      <c r="C11" s="171"/>
      <c r="D11" s="172"/>
      <c r="E11" s="173"/>
      <c r="F11" s="198" t="s">
        <v>4069</v>
      </c>
      <c r="G11" s="199"/>
      <c r="H11" s="164"/>
      <c r="I11" s="183"/>
      <c r="J11" s="35" t="s">
        <v>4045</v>
      </c>
      <c r="K11" s="219"/>
      <c r="L11" s="220"/>
      <c r="M11" s="183"/>
      <c r="N11" s="212"/>
      <c r="O11" s="230"/>
    </row>
    <row r="12" spans="1:15" s="1" customFormat="1" ht="22.2" customHeight="1" thickBot="1" x14ac:dyDescent="0.35">
      <c r="A12" s="169" t="s">
        <v>4062</v>
      </c>
      <c r="B12" s="170"/>
      <c r="C12" s="171"/>
      <c r="D12" s="172"/>
      <c r="E12" s="173"/>
      <c r="F12" s="198" t="s">
        <v>4070</v>
      </c>
      <c r="G12" s="199"/>
      <c r="H12" s="164"/>
      <c r="I12" s="183"/>
      <c r="J12" s="43" t="s">
        <v>4046</v>
      </c>
      <c r="K12" s="219"/>
      <c r="L12" s="220"/>
      <c r="M12" s="183"/>
      <c r="N12" s="212"/>
      <c r="O12" s="230"/>
    </row>
    <row r="13" spans="1:15" s="1" customFormat="1" ht="19.2" customHeight="1" thickBot="1" x14ac:dyDescent="0.35">
      <c r="A13" s="169" t="s">
        <v>4063</v>
      </c>
      <c r="B13" s="170"/>
      <c r="C13" s="171"/>
      <c r="D13" s="172"/>
      <c r="E13" s="173"/>
      <c r="F13" s="198" t="s">
        <v>4071</v>
      </c>
      <c r="G13" s="199"/>
      <c r="H13" s="164"/>
      <c r="I13" s="183"/>
      <c r="J13" s="146" t="s">
        <v>4047</v>
      </c>
      <c r="K13" s="228"/>
      <c r="L13" s="229"/>
      <c r="M13" s="231"/>
      <c r="N13" s="232"/>
      <c r="O13" s="233"/>
    </row>
    <row r="14" spans="1:15" s="1" customFormat="1" ht="5.4" customHeight="1" thickBot="1" x14ac:dyDescent="0.35">
      <c r="A14" s="2"/>
      <c r="B14" s="2"/>
      <c r="C14" s="2"/>
      <c r="D14" s="2"/>
      <c r="E14" s="2"/>
      <c r="F14" s="2"/>
      <c r="G14" s="2"/>
      <c r="H14" s="2"/>
      <c r="I14" s="183"/>
      <c r="J14" s="2"/>
      <c r="K14" s="2"/>
      <c r="L14" s="2"/>
      <c r="M14" s="2"/>
      <c r="N14" s="2"/>
      <c r="O14" s="2"/>
    </row>
    <row r="15" spans="1:15" s="1" customFormat="1" ht="22.2" customHeight="1" thickBot="1" x14ac:dyDescent="0.35">
      <c r="A15" s="184" t="s">
        <v>20</v>
      </c>
      <c r="B15" s="185"/>
      <c r="C15" s="185"/>
      <c r="D15" s="185"/>
      <c r="E15" s="185"/>
      <c r="F15" s="185"/>
      <c r="G15" s="185"/>
      <c r="H15" s="186"/>
      <c r="I15" s="183"/>
      <c r="J15" s="184" t="s">
        <v>23</v>
      </c>
      <c r="K15" s="185"/>
      <c r="L15" s="185"/>
      <c r="M15" s="185"/>
      <c r="N15" s="185"/>
      <c r="O15" s="186"/>
    </row>
    <row r="16" spans="1:15" s="1" customFormat="1" ht="22.2" customHeight="1" thickBot="1" x14ac:dyDescent="0.35">
      <c r="A16" s="34"/>
      <c r="B16" s="44" t="s">
        <v>21</v>
      </c>
      <c r="C16" s="44" t="s">
        <v>22</v>
      </c>
      <c r="D16" s="227" t="s">
        <v>33</v>
      </c>
      <c r="E16" s="227"/>
      <c r="F16" s="227"/>
      <c r="G16" s="40"/>
      <c r="H16" s="77"/>
      <c r="I16" s="183"/>
      <c r="J16" s="45"/>
      <c r="K16" s="46" t="s">
        <v>4048</v>
      </c>
      <c r="L16" s="46" t="s">
        <v>4009</v>
      </c>
      <c r="M16" s="218"/>
      <c r="N16" s="202" t="s">
        <v>4049</v>
      </c>
      <c r="O16" s="203"/>
    </row>
    <row r="17" spans="1:15" s="1" customFormat="1" ht="22.2" customHeight="1" thickBot="1" x14ac:dyDescent="0.35">
      <c r="A17" s="35" t="s">
        <v>16</v>
      </c>
      <c r="B17" s="113"/>
      <c r="C17" s="92">
        <v>1</v>
      </c>
      <c r="D17" s="206" t="s">
        <v>123</v>
      </c>
      <c r="E17" s="226"/>
      <c r="F17" s="207"/>
      <c r="G17" s="78" t="s">
        <v>151</v>
      </c>
      <c r="H17" s="79"/>
      <c r="I17" s="183"/>
      <c r="J17" s="35" t="s">
        <v>24</v>
      </c>
      <c r="K17" s="135"/>
      <c r="L17" s="150"/>
      <c r="M17" s="183"/>
      <c r="N17" s="204"/>
      <c r="O17" s="205"/>
    </row>
    <row r="18" spans="1:15" s="1" customFormat="1" ht="22.2" customHeight="1" thickBot="1" x14ac:dyDescent="0.35">
      <c r="A18" s="35" t="s">
        <v>17</v>
      </c>
      <c r="B18" s="113"/>
      <c r="C18" s="92">
        <v>1</v>
      </c>
      <c r="D18" s="206" t="s">
        <v>123</v>
      </c>
      <c r="E18" s="226"/>
      <c r="F18" s="207"/>
      <c r="G18" s="78" t="s">
        <v>151</v>
      </c>
      <c r="H18" s="79"/>
      <c r="I18" s="183"/>
      <c r="J18" s="35" t="s">
        <v>25</v>
      </c>
      <c r="K18" s="135"/>
      <c r="L18" s="150"/>
      <c r="M18" s="183"/>
      <c r="N18" s="204"/>
      <c r="O18" s="205"/>
    </row>
    <row r="19" spans="1:15" s="1" customFormat="1" ht="22.2" customHeight="1" thickBot="1" x14ac:dyDescent="0.35">
      <c r="A19" s="35" t="s">
        <v>18</v>
      </c>
      <c r="B19" s="113"/>
      <c r="C19" s="92">
        <v>1</v>
      </c>
      <c r="D19" s="206" t="s">
        <v>123</v>
      </c>
      <c r="E19" s="226"/>
      <c r="F19" s="207"/>
      <c r="G19" s="78" t="s">
        <v>151</v>
      </c>
      <c r="H19" s="79"/>
      <c r="I19" s="183"/>
      <c r="J19" s="35" t="s">
        <v>26</v>
      </c>
      <c r="K19" s="135"/>
      <c r="L19" s="150"/>
      <c r="M19" s="183"/>
      <c r="N19" s="204"/>
      <c r="O19" s="205"/>
    </row>
    <row r="20" spans="1:15" s="1" customFormat="1" ht="22.2" customHeight="1" thickBot="1" x14ac:dyDescent="0.35">
      <c r="A20" s="50" t="s">
        <v>19</v>
      </c>
      <c r="B20" s="7"/>
      <c r="C20" s="97"/>
      <c r="D20" s="187"/>
      <c r="E20" s="188"/>
      <c r="F20" s="189"/>
      <c r="G20" s="40"/>
      <c r="H20" s="74"/>
      <c r="I20" s="183"/>
      <c r="J20" s="35" t="s">
        <v>27</v>
      </c>
      <c r="K20" s="143">
        <f>(K17*K18*K19)/1728</f>
        <v>0</v>
      </c>
      <c r="L20" s="40"/>
      <c r="M20" s="183"/>
      <c r="N20" s="204"/>
      <c r="O20" s="205"/>
    </row>
    <row r="21" spans="1:15" s="1" customFormat="1" ht="22.2" customHeight="1" thickBot="1" x14ac:dyDescent="0.35">
      <c r="A21" s="212"/>
      <c r="B21" s="212"/>
      <c r="C21" s="221"/>
      <c r="D21" s="221"/>
      <c r="E21" s="221"/>
      <c r="F21" s="221"/>
      <c r="G21" s="40"/>
      <c r="H21" s="74"/>
      <c r="I21" s="183"/>
      <c r="J21" s="118"/>
      <c r="K21" s="212"/>
      <c r="L21" s="212"/>
      <c r="M21" s="183"/>
      <c r="N21" s="204"/>
      <c r="O21" s="205"/>
    </row>
    <row r="22" spans="1:15" s="1" customFormat="1" ht="22.2" customHeight="1" thickBot="1" x14ac:dyDescent="0.35">
      <c r="A22" s="180" t="s">
        <v>80</v>
      </c>
      <c r="B22" s="181"/>
      <c r="C22" s="181"/>
      <c r="D22" s="181"/>
      <c r="E22" s="181"/>
      <c r="F22" s="181"/>
      <c r="G22" s="181"/>
      <c r="H22" s="182"/>
      <c r="I22" s="183"/>
      <c r="J22" s="35" t="s">
        <v>28</v>
      </c>
      <c r="K22" s="206"/>
      <c r="L22" s="207"/>
      <c r="M22" s="183"/>
      <c r="N22" s="204"/>
      <c r="O22" s="205"/>
    </row>
    <row r="23" spans="1:15" s="1" customFormat="1" ht="22.2" customHeight="1" thickBot="1" x14ac:dyDescent="0.35">
      <c r="A23" s="174" t="s">
        <v>4030</v>
      </c>
      <c r="B23" s="175"/>
      <c r="C23" s="175"/>
      <c r="D23" s="175"/>
      <c r="E23" s="175"/>
      <c r="F23" s="175"/>
      <c r="G23" s="175"/>
      <c r="H23" s="176"/>
      <c r="I23" s="183"/>
      <c r="J23" s="47" t="s">
        <v>29</v>
      </c>
      <c r="K23" s="187"/>
      <c r="L23" s="189"/>
      <c r="M23" s="183"/>
      <c r="N23" s="204"/>
      <c r="O23" s="205"/>
    </row>
    <row r="24" spans="1:15" s="1" customFormat="1" ht="22.2" customHeight="1" thickBot="1" x14ac:dyDescent="0.35">
      <c r="A24" s="177"/>
      <c r="B24" s="178"/>
      <c r="C24" s="178"/>
      <c r="D24" s="178"/>
      <c r="E24" s="178"/>
      <c r="F24" s="178"/>
      <c r="G24" s="178"/>
      <c r="H24" s="179"/>
      <c r="I24" s="183"/>
      <c r="J24" s="47" t="s">
        <v>30</v>
      </c>
      <c r="K24" s="213"/>
      <c r="L24" s="214"/>
      <c r="M24" s="183"/>
      <c r="N24" s="75"/>
      <c r="O24" s="76"/>
    </row>
    <row r="25" spans="1:15" s="1" customFormat="1" ht="22.2" customHeight="1" thickBot="1" x14ac:dyDescent="0.35">
      <c r="A25" s="177"/>
      <c r="B25" s="178"/>
      <c r="C25" s="178"/>
      <c r="D25" s="178"/>
      <c r="E25" s="178"/>
      <c r="F25" s="178"/>
      <c r="G25" s="178"/>
      <c r="H25" s="179"/>
      <c r="I25" s="183"/>
      <c r="J25" s="156" t="s">
        <v>3969</v>
      </c>
      <c r="K25" s="151"/>
      <c r="L25" s="33" t="s">
        <v>34</v>
      </c>
      <c r="M25" s="206"/>
      <c r="N25" s="207"/>
      <c r="O25" s="76"/>
    </row>
    <row r="26" spans="1:15" s="1" customFormat="1" ht="22.2" customHeight="1" thickBot="1" x14ac:dyDescent="0.35">
      <c r="A26" s="177"/>
      <c r="B26" s="178"/>
      <c r="C26" s="178"/>
      <c r="D26" s="178"/>
      <c r="E26" s="178"/>
      <c r="F26" s="178"/>
      <c r="G26" s="178"/>
      <c r="H26" s="179"/>
      <c r="I26" s="183"/>
      <c r="J26" s="48" t="s">
        <v>35</v>
      </c>
      <c r="K26" s="9"/>
      <c r="L26" s="80"/>
      <c r="M26" s="81"/>
      <c r="N26" s="75"/>
      <c r="O26" s="76"/>
    </row>
    <row r="27" spans="1:15" ht="22.2" customHeight="1" x14ac:dyDescent="0.3">
      <c r="A27" s="177"/>
      <c r="B27" s="178"/>
      <c r="C27" s="178"/>
      <c r="D27" s="178"/>
      <c r="E27" s="178"/>
      <c r="F27" s="178"/>
      <c r="G27" s="178"/>
      <c r="H27" s="179"/>
      <c r="I27" s="183"/>
      <c r="J27" s="210" t="s">
        <v>129</v>
      </c>
      <c r="K27" s="211"/>
      <c r="L27" s="211"/>
      <c r="M27" s="211"/>
      <c r="N27" s="211"/>
      <c r="O27" s="82"/>
    </row>
    <row r="28" spans="1:15" ht="19.95" customHeight="1" x14ac:dyDescent="0.3">
      <c r="A28" s="177"/>
      <c r="B28" s="178"/>
      <c r="C28" s="178"/>
      <c r="D28" s="178"/>
      <c r="E28" s="178"/>
      <c r="F28" s="178"/>
      <c r="G28" s="178"/>
      <c r="H28" s="179"/>
      <c r="I28" s="183"/>
      <c r="J28" s="208" t="s">
        <v>84</v>
      </c>
      <c r="K28" s="209"/>
      <c r="L28" s="119" t="s">
        <v>85</v>
      </c>
      <c r="M28" s="215"/>
      <c r="N28" s="119" t="s">
        <v>86</v>
      </c>
      <c r="O28" s="83"/>
    </row>
    <row r="29" spans="1:15" ht="19.95" customHeight="1" x14ac:dyDescent="0.3">
      <c r="A29" s="177"/>
      <c r="B29" s="178"/>
      <c r="C29" s="178"/>
      <c r="D29" s="178"/>
      <c r="E29" s="178"/>
      <c r="F29" s="178"/>
      <c r="G29" s="178"/>
      <c r="H29" s="179"/>
      <c r="I29" s="183"/>
      <c r="J29" s="200"/>
      <c r="K29" s="201"/>
      <c r="L29" s="10"/>
      <c r="M29" s="215"/>
      <c r="N29" s="10"/>
      <c r="O29" s="83"/>
    </row>
    <row r="30" spans="1:15" ht="19.95" customHeight="1" x14ac:dyDescent="0.3">
      <c r="A30" s="177"/>
      <c r="B30" s="178"/>
      <c r="C30" s="178"/>
      <c r="D30" s="178"/>
      <c r="E30" s="178"/>
      <c r="F30" s="178"/>
      <c r="G30" s="178"/>
      <c r="H30" s="179"/>
      <c r="I30" s="183"/>
      <c r="J30" s="200"/>
      <c r="K30" s="201"/>
      <c r="L30" s="10"/>
      <c r="M30" s="215"/>
      <c r="N30" s="10"/>
      <c r="O30" s="83"/>
    </row>
    <row r="31" spans="1:15" ht="19.95" customHeight="1" x14ac:dyDescent="0.3">
      <c r="A31" s="177"/>
      <c r="B31" s="178"/>
      <c r="C31" s="178"/>
      <c r="D31" s="178"/>
      <c r="E31" s="178"/>
      <c r="F31" s="178"/>
      <c r="G31" s="178"/>
      <c r="H31" s="179"/>
      <c r="I31" s="183"/>
      <c r="J31" s="200"/>
      <c r="K31" s="201"/>
      <c r="L31" s="10"/>
      <c r="M31" s="215"/>
      <c r="N31" s="10"/>
      <c r="O31" s="83"/>
    </row>
    <row r="32" spans="1:15" ht="19.95" customHeight="1" x14ac:dyDescent="0.3">
      <c r="A32" s="177"/>
      <c r="B32" s="178"/>
      <c r="C32" s="178"/>
      <c r="D32" s="178"/>
      <c r="E32" s="178"/>
      <c r="F32" s="178"/>
      <c r="G32" s="178"/>
      <c r="H32" s="179"/>
      <c r="I32" s="183"/>
      <c r="J32" s="200"/>
      <c r="K32" s="201"/>
      <c r="L32" s="10"/>
      <c r="M32" s="215"/>
      <c r="N32" s="10"/>
      <c r="O32" s="83"/>
    </row>
    <row r="33" spans="1:15" ht="19.95" customHeight="1" x14ac:dyDescent="0.3">
      <c r="A33" s="177"/>
      <c r="B33" s="178"/>
      <c r="C33" s="178"/>
      <c r="D33" s="178"/>
      <c r="E33" s="178"/>
      <c r="F33" s="178"/>
      <c r="G33" s="178"/>
      <c r="H33" s="179"/>
      <c r="I33" s="183"/>
      <c r="J33" s="200"/>
      <c r="K33" s="201"/>
      <c r="L33" s="10"/>
      <c r="M33" s="215"/>
      <c r="N33" s="10"/>
      <c r="O33" s="83"/>
    </row>
    <row r="34" spans="1:15" ht="19.95" customHeight="1" x14ac:dyDescent="0.3">
      <c r="A34" s="177"/>
      <c r="B34" s="178"/>
      <c r="C34" s="178"/>
      <c r="D34" s="178"/>
      <c r="E34" s="178"/>
      <c r="F34" s="178"/>
      <c r="G34" s="178"/>
      <c r="H34" s="179"/>
      <c r="I34" s="183"/>
      <c r="J34" s="200"/>
      <c r="K34" s="201"/>
      <c r="L34" s="10"/>
      <c r="M34" s="215"/>
      <c r="N34" s="10"/>
      <c r="O34" s="83"/>
    </row>
    <row r="35" spans="1:15" ht="19.95" customHeight="1" x14ac:dyDescent="0.3">
      <c r="A35" s="177"/>
      <c r="B35" s="178"/>
      <c r="C35" s="178"/>
      <c r="D35" s="178"/>
      <c r="E35" s="178"/>
      <c r="F35" s="178"/>
      <c r="G35" s="178"/>
      <c r="H35" s="179"/>
      <c r="I35" s="183"/>
      <c r="J35" s="200"/>
      <c r="K35" s="201"/>
      <c r="L35" s="10"/>
      <c r="M35" s="215"/>
      <c r="N35" s="10"/>
      <c r="O35" s="83"/>
    </row>
    <row r="36" spans="1:15" ht="19.95" customHeight="1" x14ac:dyDescent="0.3"/>
    <row r="37" spans="1:15" ht="19.95" customHeight="1" x14ac:dyDescent="0.3"/>
    <row r="38" spans="1:15" ht="19.95" customHeight="1" x14ac:dyDescent="0.3"/>
    <row r="39" spans="1:15" ht="19.95" customHeight="1" x14ac:dyDescent="0.3"/>
    <row r="40" spans="1:15" ht="19.95" customHeight="1" x14ac:dyDescent="0.3"/>
    <row r="41" spans="1:15" ht="19.95" customHeight="1" x14ac:dyDescent="0.3"/>
    <row r="42" spans="1:15" ht="19.95" customHeight="1" x14ac:dyDescent="0.3"/>
    <row r="43" spans="1:15" ht="19.95" customHeight="1" x14ac:dyDescent="0.3"/>
    <row r="44" spans="1:15" ht="19.95" customHeight="1" x14ac:dyDescent="0.3"/>
    <row r="45" spans="1:15" ht="19.95" customHeight="1" x14ac:dyDescent="0.3"/>
    <row r="46" spans="1:15" ht="19.95" customHeight="1" x14ac:dyDescent="0.3"/>
    <row r="47" spans="1:15" ht="19.95" customHeight="1" x14ac:dyDescent="0.3"/>
    <row r="48" spans="1:15" ht="19.95" customHeight="1" x14ac:dyDescent="0.3"/>
    <row r="49" ht="19.95" customHeight="1" x14ac:dyDescent="0.3"/>
    <row r="50" ht="19.95" customHeight="1" x14ac:dyDescent="0.3"/>
    <row r="51" ht="19.95" customHeight="1" x14ac:dyDescent="0.3"/>
    <row r="52" ht="19.95" customHeight="1" x14ac:dyDescent="0.3"/>
    <row r="53" ht="19.95" customHeight="1" x14ac:dyDescent="0.3"/>
    <row r="54" ht="19.95" customHeight="1" x14ac:dyDescent="0.3"/>
    <row r="55" ht="19.95" customHeight="1" x14ac:dyDescent="0.3"/>
    <row r="56" ht="19.95" customHeight="1" x14ac:dyDescent="0.3"/>
    <row r="57" ht="19.95" customHeight="1" x14ac:dyDescent="0.3"/>
    <row r="58" ht="19.95" customHeight="1" x14ac:dyDescent="0.3"/>
    <row r="59" ht="19.95" customHeight="1" x14ac:dyDescent="0.3"/>
    <row r="60" ht="19.95" customHeight="1" x14ac:dyDescent="0.3"/>
    <row r="61" ht="19.95" customHeight="1" x14ac:dyDescent="0.3"/>
    <row r="62" ht="19.95" customHeight="1" x14ac:dyDescent="0.3"/>
    <row r="63" ht="19.95" customHeight="1" x14ac:dyDescent="0.3"/>
    <row r="64" ht="19.95" customHeight="1" x14ac:dyDescent="0.3"/>
    <row r="65" ht="19.95" customHeight="1" x14ac:dyDescent="0.3"/>
    <row r="66" ht="19.95" customHeight="1" x14ac:dyDescent="0.3"/>
    <row r="67" ht="19.95" customHeight="1" x14ac:dyDescent="0.3"/>
    <row r="68" ht="19.95" customHeight="1" x14ac:dyDescent="0.3"/>
    <row r="69" ht="19.95" customHeight="1" x14ac:dyDescent="0.3"/>
    <row r="70" ht="19.95" customHeight="1" x14ac:dyDescent="0.3"/>
    <row r="71" ht="19.95" customHeight="1" x14ac:dyDescent="0.3"/>
    <row r="72" ht="19.95" customHeight="1" x14ac:dyDescent="0.3"/>
    <row r="73" ht="19.95" customHeight="1" x14ac:dyDescent="0.3"/>
    <row r="74" ht="19.95" customHeight="1" x14ac:dyDescent="0.3"/>
    <row r="75" ht="19.95" customHeight="1" x14ac:dyDescent="0.3"/>
    <row r="76" ht="19.95" customHeight="1" x14ac:dyDescent="0.3"/>
    <row r="77" ht="19.95" customHeight="1" x14ac:dyDescent="0.3"/>
    <row r="78" ht="19.95" customHeight="1" x14ac:dyDescent="0.3"/>
    <row r="79" ht="19.95" customHeight="1" x14ac:dyDescent="0.3"/>
    <row r="80" ht="19.95" customHeight="1" x14ac:dyDescent="0.3"/>
    <row r="81" ht="19.95" customHeight="1" x14ac:dyDescent="0.3"/>
    <row r="82" ht="19.95" customHeight="1" x14ac:dyDescent="0.3"/>
    <row r="83" ht="19.95" customHeight="1" x14ac:dyDescent="0.3"/>
    <row r="84" ht="19.95" customHeight="1" x14ac:dyDescent="0.3"/>
    <row r="85" ht="19.95" customHeight="1" x14ac:dyDescent="0.3"/>
    <row r="86" ht="19.95" customHeight="1" x14ac:dyDescent="0.3"/>
    <row r="87" ht="19.95" customHeight="1" x14ac:dyDescent="0.3"/>
    <row r="88" ht="19.95" customHeight="1" x14ac:dyDescent="0.3"/>
    <row r="89" ht="19.95" customHeight="1" x14ac:dyDescent="0.3"/>
    <row r="90" ht="19.95" customHeight="1" x14ac:dyDescent="0.3"/>
    <row r="91" ht="19.95" customHeight="1" x14ac:dyDescent="0.3"/>
    <row r="92" ht="19.95" customHeight="1" x14ac:dyDescent="0.3"/>
    <row r="93" ht="19.95" customHeight="1" x14ac:dyDescent="0.3"/>
    <row r="94" ht="19.95" customHeight="1" x14ac:dyDescent="0.3"/>
    <row r="95" ht="19.95" customHeight="1" x14ac:dyDescent="0.3"/>
    <row r="96" ht="19.95" customHeight="1" x14ac:dyDescent="0.3"/>
    <row r="97" ht="19.95" customHeight="1" x14ac:dyDescent="0.3"/>
    <row r="98" ht="19.95" customHeight="1" x14ac:dyDescent="0.3"/>
    <row r="99" ht="19.95" customHeight="1" x14ac:dyDescent="0.3"/>
    <row r="100" ht="19.95" customHeight="1" x14ac:dyDescent="0.3"/>
    <row r="101" ht="19.95" customHeight="1" x14ac:dyDescent="0.3"/>
    <row r="102" ht="19.95" customHeight="1" x14ac:dyDescent="0.3"/>
    <row r="103" ht="19.95" customHeight="1" x14ac:dyDescent="0.3"/>
    <row r="104" ht="19.95" customHeight="1" x14ac:dyDescent="0.3"/>
    <row r="105" ht="19.95" customHeight="1" x14ac:dyDescent="0.3"/>
    <row r="106" ht="19.95" customHeight="1" x14ac:dyDescent="0.3"/>
    <row r="107" ht="19.95" customHeight="1" x14ac:dyDescent="0.3"/>
    <row r="108" ht="19.95" customHeight="1" x14ac:dyDescent="0.3"/>
    <row r="109" ht="19.95" customHeight="1" x14ac:dyDescent="0.3"/>
    <row r="110" ht="19.95" customHeight="1" x14ac:dyDescent="0.3"/>
    <row r="111" ht="19.95" customHeight="1" x14ac:dyDescent="0.3"/>
    <row r="112" ht="19.95" customHeight="1" x14ac:dyDescent="0.3"/>
    <row r="113" ht="19.95" customHeight="1" x14ac:dyDescent="0.3"/>
    <row r="114" ht="19.95" customHeight="1" x14ac:dyDescent="0.3"/>
    <row r="115" ht="19.95" customHeight="1" x14ac:dyDescent="0.3"/>
    <row r="116" ht="19.95" customHeight="1" x14ac:dyDescent="0.3"/>
    <row r="117" ht="19.95" customHeight="1" x14ac:dyDescent="0.3"/>
    <row r="118" ht="19.95" customHeight="1" x14ac:dyDescent="0.3"/>
    <row r="119" ht="19.95" customHeight="1" x14ac:dyDescent="0.3"/>
    <row r="120" ht="19.95" customHeight="1" x14ac:dyDescent="0.3"/>
    <row r="121" ht="19.95" customHeight="1" x14ac:dyDescent="0.3"/>
    <row r="122" ht="19.95" customHeight="1" x14ac:dyDescent="0.3"/>
    <row r="123" ht="19.95" customHeight="1" x14ac:dyDescent="0.3"/>
    <row r="124" ht="19.95" customHeight="1" x14ac:dyDescent="0.3"/>
    <row r="125" ht="19.95" customHeight="1" x14ac:dyDescent="0.3"/>
    <row r="126" ht="19.95" customHeight="1" x14ac:dyDescent="0.3"/>
    <row r="127" ht="19.95" customHeight="1" x14ac:dyDescent="0.3"/>
    <row r="128" ht="19.95" customHeight="1" x14ac:dyDescent="0.3"/>
    <row r="129" ht="19.95" customHeight="1" x14ac:dyDescent="0.3"/>
    <row r="130" ht="19.95" customHeight="1" x14ac:dyDescent="0.3"/>
    <row r="131" ht="19.95" customHeight="1" x14ac:dyDescent="0.3"/>
    <row r="132" ht="19.95" customHeight="1" x14ac:dyDescent="0.3"/>
    <row r="133" ht="19.95" customHeight="1" x14ac:dyDescent="0.3"/>
    <row r="134" ht="19.95" customHeight="1" x14ac:dyDescent="0.3"/>
    <row r="135" ht="19.95" customHeight="1" x14ac:dyDescent="0.3"/>
    <row r="136" ht="19.95" customHeight="1" x14ac:dyDescent="0.3"/>
    <row r="137" ht="19.95" customHeight="1" x14ac:dyDescent="0.3"/>
    <row r="138" ht="19.95" customHeight="1" x14ac:dyDescent="0.3"/>
    <row r="139" ht="19.95" customHeight="1" x14ac:dyDescent="0.3"/>
    <row r="140" ht="19.95" customHeight="1" x14ac:dyDescent="0.3"/>
    <row r="141" ht="19.95" customHeight="1" x14ac:dyDescent="0.3"/>
    <row r="142" ht="19.95" customHeight="1" x14ac:dyDescent="0.3"/>
    <row r="143" ht="19.95" customHeight="1" x14ac:dyDescent="0.3"/>
    <row r="144" ht="19.95" customHeight="1" x14ac:dyDescent="0.3"/>
    <row r="145" ht="19.95" customHeight="1" x14ac:dyDescent="0.3"/>
    <row r="146" ht="19.95" customHeight="1" x14ac:dyDescent="0.3"/>
    <row r="147" ht="19.95" customHeight="1" x14ac:dyDescent="0.3"/>
    <row r="148" ht="19.95" customHeight="1" x14ac:dyDescent="0.3"/>
    <row r="149" ht="19.95" customHeight="1" x14ac:dyDescent="0.3"/>
    <row r="150" ht="19.95" customHeight="1" x14ac:dyDescent="0.3"/>
    <row r="151" ht="19.95" customHeight="1" x14ac:dyDescent="0.3"/>
    <row r="152" ht="19.95" customHeight="1" x14ac:dyDescent="0.3"/>
    <row r="153" ht="19.95" customHeight="1" x14ac:dyDescent="0.3"/>
    <row r="154" ht="19.95" customHeight="1" x14ac:dyDescent="0.3"/>
    <row r="155" ht="19.95" customHeight="1" x14ac:dyDescent="0.3"/>
    <row r="156" ht="19.95" customHeight="1" x14ac:dyDescent="0.3"/>
    <row r="157" ht="19.95" customHeight="1" x14ac:dyDescent="0.3"/>
    <row r="158" ht="19.95" customHeight="1" x14ac:dyDescent="0.3"/>
    <row r="159" ht="19.95" customHeight="1" x14ac:dyDescent="0.3"/>
    <row r="160" ht="19.95" customHeight="1" x14ac:dyDescent="0.3"/>
    <row r="161" ht="19.95" customHeight="1" x14ac:dyDescent="0.3"/>
    <row r="162" ht="19.95" customHeight="1" x14ac:dyDescent="0.3"/>
    <row r="163" ht="19.95" customHeight="1" x14ac:dyDescent="0.3"/>
    <row r="164" ht="19.95" customHeight="1" x14ac:dyDescent="0.3"/>
    <row r="165" ht="19.95" customHeight="1" x14ac:dyDescent="0.3"/>
    <row r="166" ht="19.95" customHeight="1" x14ac:dyDescent="0.3"/>
    <row r="167" ht="19.95" customHeight="1" x14ac:dyDescent="0.3"/>
    <row r="168" ht="19.95" customHeight="1" x14ac:dyDescent="0.3"/>
    <row r="169" ht="19.95" customHeight="1" x14ac:dyDescent="0.3"/>
  </sheetData>
  <mergeCells count="67">
    <mergeCell ref="C6:E6"/>
    <mergeCell ref="A1:O1"/>
    <mergeCell ref="D17:F17"/>
    <mergeCell ref="D18:F18"/>
    <mergeCell ref="D19:F19"/>
    <mergeCell ref="D16:F16"/>
    <mergeCell ref="K11:L11"/>
    <mergeCell ref="K13:L13"/>
    <mergeCell ref="N5:O5"/>
    <mergeCell ref="J15:O15"/>
    <mergeCell ref="M2:M13"/>
    <mergeCell ref="N11:O13"/>
    <mergeCell ref="B4:H4"/>
    <mergeCell ref="K2:L2"/>
    <mergeCell ref="K3:L3"/>
    <mergeCell ref="A6:B6"/>
    <mergeCell ref="A21:B21"/>
    <mergeCell ref="C21:F21"/>
    <mergeCell ref="F11:G11"/>
    <mergeCell ref="F12:G12"/>
    <mergeCell ref="F13:G13"/>
    <mergeCell ref="C12:E12"/>
    <mergeCell ref="K4:L4"/>
    <mergeCell ref="J33:K33"/>
    <mergeCell ref="M25:N25"/>
    <mergeCell ref="M16:M24"/>
    <mergeCell ref="J34:K34"/>
    <mergeCell ref="K12:L12"/>
    <mergeCell ref="J35:K35"/>
    <mergeCell ref="J30:K30"/>
    <mergeCell ref="J31:K31"/>
    <mergeCell ref="N16:O23"/>
    <mergeCell ref="K22:L22"/>
    <mergeCell ref="J32:K32"/>
    <mergeCell ref="J28:K28"/>
    <mergeCell ref="J27:N27"/>
    <mergeCell ref="K23:L23"/>
    <mergeCell ref="K21:L21"/>
    <mergeCell ref="K24:L24"/>
    <mergeCell ref="M28:M35"/>
    <mergeCell ref="J29:K29"/>
    <mergeCell ref="A23:H35"/>
    <mergeCell ref="A22:H22"/>
    <mergeCell ref="I2:I35"/>
    <mergeCell ref="A15:H15"/>
    <mergeCell ref="A8:B8"/>
    <mergeCell ref="D20:F20"/>
    <mergeCell ref="B5:H5"/>
    <mergeCell ref="B2:C2"/>
    <mergeCell ref="E2:H2"/>
    <mergeCell ref="B3:H3"/>
    <mergeCell ref="A13:B13"/>
    <mergeCell ref="C13:E13"/>
    <mergeCell ref="F7:G7"/>
    <mergeCell ref="F8:G8"/>
    <mergeCell ref="F9:G9"/>
    <mergeCell ref="F10:G10"/>
    <mergeCell ref="A7:B7"/>
    <mergeCell ref="C7:E7"/>
    <mergeCell ref="C11:E11"/>
    <mergeCell ref="A12:B12"/>
    <mergeCell ref="A11:B11"/>
    <mergeCell ref="A10:B10"/>
    <mergeCell ref="C8:E8"/>
    <mergeCell ref="C10:E10"/>
    <mergeCell ref="A9:B9"/>
    <mergeCell ref="C9:E9"/>
  </mergeCells>
  <printOptions horizontalCentered="1"/>
  <pageMargins left="0.25" right="0.25" top="0.75" bottom="0.75" header="0.3" footer="0.3"/>
  <pageSetup scale="68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3" r:id="rId4" name="Check Box 9">
              <controlPr defaultSize="0" autoFill="0" autoLine="0" autoPict="0">
                <anchor moveWithCells="1">
                  <from>
                    <xdr:col>14</xdr:col>
                    <xdr:colOff>60960</xdr:colOff>
                    <xdr:row>0</xdr:row>
                    <xdr:rowOff>213360</xdr:rowOff>
                  </from>
                  <to>
                    <xdr:col>14</xdr:col>
                    <xdr:colOff>220980</xdr:colOff>
                    <xdr:row>2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5" name="Check Box 10">
              <controlPr defaultSize="0" autoFill="0" autoLine="0" autoPict="0">
                <anchor moveWithCells="1">
                  <from>
                    <xdr:col>14</xdr:col>
                    <xdr:colOff>60960</xdr:colOff>
                    <xdr:row>1</xdr:row>
                    <xdr:rowOff>236220</xdr:rowOff>
                  </from>
                  <to>
                    <xdr:col>14</xdr:col>
                    <xdr:colOff>220980</xdr:colOff>
                    <xdr:row>3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6" name="Check Box 11">
              <controlPr defaultSize="0" autoFill="0" autoLine="0" autoPict="0">
                <anchor moveWithCells="1">
                  <from>
                    <xdr:col>14</xdr:col>
                    <xdr:colOff>60960</xdr:colOff>
                    <xdr:row>2</xdr:row>
                    <xdr:rowOff>236220</xdr:rowOff>
                  </from>
                  <to>
                    <xdr:col>14</xdr:col>
                    <xdr:colOff>220980</xdr:colOff>
                    <xdr:row>4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7" name="Check Box 12">
              <controlPr defaultSize="0" autoFill="0" autoLine="0" autoPict="0">
                <anchor moveWithCells="1">
                  <from>
                    <xdr:col>14</xdr:col>
                    <xdr:colOff>60960</xdr:colOff>
                    <xdr:row>4</xdr:row>
                    <xdr:rowOff>213360</xdr:rowOff>
                  </from>
                  <to>
                    <xdr:col>14</xdr:col>
                    <xdr:colOff>220980</xdr:colOff>
                    <xdr:row>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8" name="Check Box 13">
              <controlPr defaultSize="0" autoFill="0" autoLine="0" autoPict="0">
                <anchor moveWithCells="1">
                  <from>
                    <xdr:col>14</xdr:col>
                    <xdr:colOff>60960</xdr:colOff>
                    <xdr:row>6</xdr:row>
                    <xdr:rowOff>259080</xdr:rowOff>
                  </from>
                  <to>
                    <xdr:col>14</xdr:col>
                    <xdr:colOff>220980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9" name="Check Box 14">
              <controlPr defaultSize="0" autoFill="0" autoLine="0" autoPict="0">
                <anchor moveWithCells="1">
                  <from>
                    <xdr:col>14</xdr:col>
                    <xdr:colOff>60960</xdr:colOff>
                    <xdr:row>7</xdr:row>
                    <xdr:rowOff>213360</xdr:rowOff>
                  </from>
                  <to>
                    <xdr:col>14</xdr:col>
                    <xdr:colOff>220980</xdr:colOff>
                    <xdr:row>9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0" name="Check Box 15">
              <controlPr defaultSize="0" autoFill="0" autoLine="0" autoPict="0">
                <anchor moveWithCells="1">
                  <from>
                    <xdr:col>14</xdr:col>
                    <xdr:colOff>60960</xdr:colOff>
                    <xdr:row>8</xdr:row>
                    <xdr:rowOff>213360</xdr:rowOff>
                  </from>
                  <to>
                    <xdr:col>14</xdr:col>
                    <xdr:colOff>220980</xdr:colOff>
                    <xdr:row>10</xdr:row>
                    <xdr:rowOff>22860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 xr:uid="{7E5C687D-8CCF-47CF-8EB8-51BB0F97B19A}">
          <x14:formula1>
            <xm:f>'DIVISIONS LISTING'!$A$2:$A$21</xm:f>
          </x14:formula1>
          <xm:sqref>C6</xm:sqref>
        </x14:dataValidation>
        <x14:dataValidation type="list" allowBlank="1" showInputMessage="1" showErrorMessage="1" xr:uid="{ADD8A802-E191-408A-98FF-5CBB8D0DA71E}">
          <x14:formula1>
            <xm:f>'UNITS OF MEASURE'!$A$1:$A$14</xm:f>
          </x14:formula1>
          <xm:sqref>B17:B20</xm:sqref>
        </x14:dataValidation>
        <x14:dataValidation type="list" allowBlank="1" showInputMessage="1" showErrorMessage="1" xr:uid="{98507A78-56BE-4D3A-8E06-15F2C91F95A9}">
          <x14:formula1>
            <xm:f>'CLASS LISTING'!$F$183:$F$417</xm:f>
          </x14:formula1>
          <xm:sqref>C9:E9</xm:sqref>
        </x14:dataValidation>
        <x14:dataValidation type="list" allowBlank="1" showInputMessage="1" showErrorMessage="1" xr:uid="{5A1DB281-6441-4558-AFFC-610A6BFBE4E0}">
          <x14:formula1>
            <xm:f>'CLASS LISTING'!$F$123:$F$181</xm:f>
          </x14:formula1>
          <xm:sqref>C8:E8</xm:sqref>
        </x14:dataValidation>
        <x14:dataValidation type="list" allowBlank="1" showInputMessage="1" showErrorMessage="1" xr:uid="{E810C689-4332-4732-BE0A-A4379E280AD0}">
          <x14:formula1>
            <xm:f>'CLASS LISTING'!$F$419:$F$447</xm:f>
          </x14:formula1>
          <xm:sqref>C10:E10</xm:sqref>
        </x14:dataValidation>
        <x14:dataValidation type="list" allowBlank="1" showInputMessage="1" showErrorMessage="1" xr:uid="{032F872B-CD52-416F-827A-74E08689DEFC}">
          <x14:formula1>
            <xm:f>'CLASS LISTING'!$F$449:$F$476</xm:f>
          </x14:formula1>
          <xm:sqref>C11:E11</xm:sqref>
        </x14:dataValidation>
        <x14:dataValidation type="list" allowBlank="1" showInputMessage="1" showErrorMessage="1" xr:uid="{DA77286F-2A09-420D-BF9C-BFB981F181BC}">
          <x14:formula1>
            <xm:f>'CLASS LISTING'!$F$479:$F$510</xm:f>
          </x14:formula1>
          <xm:sqref>C12:E12</xm:sqref>
        </x14:dataValidation>
        <x14:dataValidation type="list" allowBlank="1" showInputMessage="1" showErrorMessage="1" xr:uid="{AEC19662-51C3-4C83-9DCB-8A4ABD299AAC}">
          <x14:formula1>
            <xm:f>'CLASS LISTING'!$F$512:$F$544</xm:f>
          </x14:formula1>
          <xm:sqref>C13:E13</xm:sqref>
        </x14:dataValidation>
        <x14:dataValidation type="list" allowBlank="1" showInputMessage="1" showErrorMessage="1" xr:uid="{F9EEF256-2204-48EC-A269-59EE9A8DCAC9}">
          <x14:formula1>
            <xm:f>'CLASS LISTING'!$F$546:$F$569</xm:f>
          </x14:formula1>
          <xm:sqref>H7</xm:sqref>
        </x14:dataValidation>
        <x14:dataValidation type="list" allowBlank="1" showInputMessage="1" showErrorMessage="1" xr:uid="{181ABB16-043A-4CCA-9887-0EC8D042BCC5}">
          <x14:formula1>
            <xm:f>'CLASS LISTING'!$F$571:$F$598</xm:f>
          </x14:formula1>
          <xm:sqref>H8</xm:sqref>
        </x14:dataValidation>
        <x14:dataValidation type="list" allowBlank="1" showInputMessage="1" showErrorMessage="1" xr:uid="{932D7513-C942-4BED-B9AF-548E5CCB262C}">
          <x14:formula1>
            <xm:f>'CLASS LISTING'!$F$600:$F$680</xm:f>
          </x14:formula1>
          <xm:sqref>H9</xm:sqref>
        </x14:dataValidation>
        <x14:dataValidation type="list" allowBlank="1" showInputMessage="1" showErrorMessage="1" xr:uid="{90F2CD81-9FA8-4638-9972-2D2AB76416B5}">
          <x14:formula1>
            <xm:f>'CLASS LISTING'!$F$712:$F$727</xm:f>
          </x14:formula1>
          <xm:sqref>H11</xm:sqref>
        </x14:dataValidation>
        <x14:dataValidation type="list" allowBlank="1" showInputMessage="1" showErrorMessage="1" xr:uid="{6AB51D4B-6CD0-4810-BC20-21328E0073F6}">
          <x14:formula1>
            <xm:f>'CLASS LISTING'!$F$729:$F$748</xm:f>
          </x14:formula1>
          <xm:sqref>H12</xm:sqref>
        </x14:dataValidation>
        <x14:dataValidation type="list" allowBlank="1" showInputMessage="1" showErrorMessage="1" xr:uid="{E642B846-86AC-4B2E-B304-EBD2500363C4}">
          <x14:formula1>
            <xm:f>'CLASS LISTING'!$F$682:$F$710</xm:f>
          </x14:formula1>
          <xm:sqref>H10</xm:sqref>
        </x14:dataValidation>
        <x14:dataValidation type="list" allowBlank="1" showInputMessage="1" showErrorMessage="1" xr:uid="{0BD15D22-FADD-4893-ABDC-08B958C5A8F0}">
          <x14:formula1>
            <xm:f>'CLASS LISTING'!$F$750:$F$804</xm:f>
          </x14:formula1>
          <xm:sqref>H13</xm:sqref>
        </x14:dataValidation>
        <x14:dataValidation type="list" allowBlank="1" showInputMessage="1" showErrorMessage="1" xr:uid="{8D062F37-8FD6-47AE-AF34-27F14D4EED9C}">
          <x14:formula1>
            <xm:f>'CLASS LISTING'!$F$2:$F$120</xm:f>
          </x14:formula1>
          <xm:sqref>C7:E7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58848-3EB7-4FB7-84EA-ED2F9ADA91B9}">
  <sheetPr>
    <tabColor theme="7" tint="0.59999389629810485"/>
  </sheetPr>
  <dimension ref="A1:G56"/>
  <sheetViews>
    <sheetView view="pageBreakPreview" zoomScaleNormal="100" zoomScaleSheetLayoutView="100" workbookViewId="0">
      <selection activeCell="B16" sqref="B16"/>
    </sheetView>
  </sheetViews>
  <sheetFormatPr defaultRowHeight="14.4" x14ac:dyDescent="0.3"/>
  <cols>
    <col min="1" max="1" width="28.6640625" customWidth="1"/>
    <col min="2" max="2" width="9.6640625" customWidth="1"/>
    <col min="3" max="3" width="8" customWidth="1"/>
    <col min="4" max="4" width="11.109375" customWidth="1"/>
    <col min="5" max="5" width="2.33203125" customWidth="1"/>
    <col min="6" max="6" width="40.5546875" customWidth="1"/>
    <col min="7" max="7" width="5.33203125" customWidth="1"/>
  </cols>
  <sheetData>
    <row r="1" spans="1:7" ht="22.2" customHeight="1" thickBot="1" x14ac:dyDescent="0.35">
      <c r="A1" s="238" t="s">
        <v>54</v>
      </c>
      <c r="B1" s="239"/>
      <c r="C1" s="239"/>
      <c r="D1" s="240"/>
      <c r="E1" s="3"/>
      <c r="F1" s="238" t="s">
        <v>64</v>
      </c>
      <c r="G1" s="241"/>
    </row>
    <row r="2" spans="1:7" s="1" customFormat="1" ht="27.6" customHeight="1" thickBot="1" x14ac:dyDescent="0.35">
      <c r="A2" s="56" t="s">
        <v>4028</v>
      </c>
      <c r="B2" s="242"/>
      <c r="C2" s="243"/>
      <c r="D2" s="244"/>
      <c r="E2" s="183"/>
      <c r="F2" s="38" t="s">
        <v>65</v>
      </c>
      <c r="G2" s="24"/>
    </row>
    <row r="3" spans="1:7" s="1" customFormat="1" ht="26.4" customHeight="1" thickBot="1" x14ac:dyDescent="0.35">
      <c r="A3" s="42" t="s">
        <v>55</v>
      </c>
      <c r="B3" s="245"/>
      <c r="C3" s="246"/>
      <c r="D3" s="247"/>
      <c r="E3" s="183"/>
      <c r="F3" s="39" t="s">
        <v>66</v>
      </c>
      <c r="G3" s="24"/>
    </row>
    <row r="4" spans="1:7" s="1" customFormat="1" ht="22.2" customHeight="1" thickBot="1" x14ac:dyDescent="0.35">
      <c r="A4" s="48" t="s">
        <v>56</v>
      </c>
      <c r="B4" s="248"/>
      <c r="C4" s="249"/>
      <c r="D4" s="250"/>
      <c r="E4" s="183"/>
      <c r="F4" s="39" t="s">
        <v>67</v>
      </c>
      <c r="G4" s="24"/>
    </row>
    <row r="5" spans="1:7" s="1" customFormat="1" ht="22.2" customHeight="1" thickBot="1" x14ac:dyDescent="0.35">
      <c r="A5" s="134" t="s">
        <v>57</v>
      </c>
      <c r="B5" s="216"/>
      <c r="C5" s="237"/>
      <c r="D5" s="217"/>
      <c r="E5" s="183"/>
      <c r="F5" s="251"/>
      <c r="G5" s="252"/>
    </row>
    <row r="6" spans="1:7" s="1" customFormat="1" ht="22.2" customHeight="1" thickBot="1" x14ac:dyDescent="0.35">
      <c r="A6" s="48" t="s">
        <v>58</v>
      </c>
      <c r="B6" s="161"/>
      <c r="C6" s="165" t="s">
        <v>82</v>
      </c>
      <c r="D6" s="161"/>
      <c r="E6" s="183"/>
      <c r="F6" s="35" t="s">
        <v>68</v>
      </c>
      <c r="G6" s="92"/>
    </row>
    <row r="7" spans="1:7" s="1" customFormat="1" ht="22.2" customHeight="1" thickBot="1" x14ac:dyDescent="0.35">
      <c r="A7" s="105" t="s">
        <v>77</v>
      </c>
      <c r="B7" s="81"/>
      <c r="C7" s="81"/>
      <c r="D7" s="106"/>
      <c r="E7" s="183"/>
      <c r="F7" s="36" t="s">
        <v>69</v>
      </c>
      <c r="G7" s="9"/>
    </row>
    <row r="8" spans="1:7" s="1" customFormat="1" ht="22.2" customHeight="1" thickBot="1" x14ac:dyDescent="0.35">
      <c r="A8" s="104" t="s">
        <v>75</v>
      </c>
      <c r="B8" s="12"/>
      <c r="C8" s="103" t="s">
        <v>59</v>
      </c>
      <c r="D8" s="12"/>
      <c r="E8" s="183"/>
      <c r="F8" s="36" t="s">
        <v>70</v>
      </c>
      <c r="G8" s="109"/>
    </row>
    <row r="9" spans="1:7" s="1" customFormat="1" ht="22.2" customHeight="1" thickBot="1" x14ac:dyDescent="0.35">
      <c r="A9" s="253" t="s">
        <v>78</v>
      </c>
      <c r="B9" s="254"/>
      <c r="C9" s="255"/>
      <c r="D9" s="256"/>
      <c r="E9" s="183"/>
      <c r="F9" s="36" t="s">
        <v>71</v>
      </c>
      <c r="G9" s="7"/>
    </row>
    <row r="10" spans="1:7" s="1" customFormat="1" ht="22.2" customHeight="1" thickBot="1" x14ac:dyDescent="0.35">
      <c r="A10" s="104" t="s">
        <v>79</v>
      </c>
      <c r="B10" s="12"/>
      <c r="C10" s="103" t="s">
        <v>82</v>
      </c>
      <c r="D10" s="12"/>
      <c r="E10" s="183"/>
      <c r="F10" s="36" t="s">
        <v>72</v>
      </c>
      <c r="G10" s="8"/>
    </row>
    <row r="11" spans="1:7" s="1" customFormat="1" ht="22.2" customHeight="1" thickBot="1" x14ac:dyDescent="0.35">
      <c r="A11" s="257" t="s">
        <v>4010</v>
      </c>
      <c r="B11" s="257"/>
      <c r="C11" s="257"/>
      <c r="D11" s="257"/>
      <c r="E11" s="183"/>
      <c r="F11" s="152" t="s">
        <v>73</v>
      </c>
      <c r="G11" s="153"/>
    </row>
    <row r="12" spans="1:7" s="1" customFormat="1" ht="22.2" customHeight="1" thickBot="1" x14ac:dyDescent="0.35">
      <c r="A12" s="258" t="s">
        <v>76</v>
      </c>
      <c r="B12" s="259"/>
      <c r="C12" s="140"/>
      <c r="D12" s="117" t="s">
        <v>3972</v>
      </c>
      <c r="E12" s="183"/>
      <c r="F12" s="58" t="s">
        <v>74</v>
      </c>
      <c r="G12" s="9"/>
    </row>
    <row r="13" spans="1:7" s="1" customFormat="1" ht="22.2" customHeight="1" thickBot="1" x14ac:dyDescent="0.35">
      <c r="A13" s="20" t="s">
        <v>87</v>
      </c>
      <c r="B13" s="21"/>
      <c r="C13" s="108"/>
      <c r="D13" s="107"/>
      <c r="E13" s="183"/>
    </row>
    <row r="14" spans="1:7" s="1" customFormat="1" ht="4.2" customHeight="1" thickBot="1" x14ac:dyDescent="0.35">
      <c r="A14" s="183"/>
      <c r="B14" s="183"/>
      <c r="C14" s="183"/>
      <c r="D14" s="183"/>
      <c r="E14" s="145"/>
      <c r="F14" s="57"/>
      <c r="G14" s="6"/>
    </row>
    <row r="15" spans="1:7" ht="22.2" customHeight="1" thickBot="1" x14ac:dyDescent="0.35">
      <c r="A15" s="94" t="s">
        <v>3911</v>
      </c>
      <c r="B15" s="90"/>
      <c r="C15" s="236" t="s">
        <v>4032</v>
      </c>
      <c r="D15" s="236"/>
      <c r="E15" s="236"/>
      <c r="F15" s="236"/>
      <c r="G15" s="236"/>
    </row>
    <row r="16" spans="1:7" ht="22.2" customHeight="1" thickBot="1" x14ac:dyDescent="0.35">
      <c r="A16" s="18" t="s">
        <v>60</v>
      </c>
      <c r="B16" s="95"/>
      <c r="C16" s="236"/>
      <c r="D16" s="236"/>
      <c r="E16" s="236"/>
      <c r="F16" s="236"/>
      <c r="G16" s="236"/>
    </row>
    <row r="17" spans="1:7" ht="22.2" customHeight="1" thickBot="1" x14ac:dyDescent="0.35">
      <c r="A17" s="96" t="s">
        <v>61</v>
      </c>
      <c r="B17" s="90"/>
      <c r="C17" s="236"/>
      <c r="D17" s="236"/>
      <c r="E17" s="236"/>
      <c r="F17" s="236"/>
      <c r="G17" s="236"/>
    </row>
    <row r="18" spans="1:7" ht="22.2" customHeight="1" thickBot="1" x14ac:dyDescent="0.35">
      <c r="A18" s="96" t="s">
        <v>62</v>
      </c>
      <c r="B18" s="90"/>
      <c r="C18" s="236"/>
      <c r="D18" s="236"/>
      <c r="E18" s="236"/>
      <c r="F18" s="236"/>
      <c r="G18" s="236"/>
    </row>
    <row r="19" spans="1:7" ht="22.2" customHeight="1" thickBot="1" x14ac:dyDescent="0.35">
      <c r="A19" s="96" t="s">
        <v>63</v>
      </c>
      <c r="B19" s="90"/>
      <c r="C19" s="236"/>
      <c r="D19" s="236"/>
      <c r="E19" s="236"/>
      <c r="F19" s="236"/>
      <c r="G19" s="236"/>
    </row>
    <row r="23" spans="1:7" ht="19.95" customHeight="1" x14ac:dyDescent="0.3"/>
    <row r="24" spans="1:7" ht="19.95" customHeight="1" x14ac:dyDescent="0.3"/>
    <row r="25" spans="1:7" ht="19.95" customHeight="1" x14ac:dyDescent="0.3"/>
    <row r="26" spans="1:7" ht="19.95" customHeight="1" x14ac:dyDescent="0.3"/>
    <row r="27" spans="1:7" ht="19.95" customHeight="1" x14ac:dyDescent="0.3"/>
    <row r="28" spans="1:7" ht="19.95" customHeight="1" x14ac:dyDescent="0.3"/>
    <row r="29" spans="1:7" ht="19.95" customHeight="1" x14ac:dyDescent="0.3"/>
    <row r="30" spans="1:7" ht="19.95" customHeight="1" x14ac:dyDescent="0.3"/>
    <row r="31" spans="1:7" ht="19.95" customHeight="1" x14ac:dyDescent="0.3"/>
    <row r="32" spans="1:7" ht="19.95" customHeight="1" x14ac:dyDescent="0.3"/>
    <row r="33" ht="19.95" customHeight="1" x14ac:dyDescent="0.3"/>
    <row r="34" ht="19.95" customHeight="1" x14ac:dyDescent="0.3"/>
    <row r="35" ht="19.95" customHeight="1" x14ac:dyDescent="0.3"/>
    <row r="36" ht="19.95" customHeight="1" x14ac:dyDescent="0.3"/>
    <row r="37" ht="19.95" customHeight="1" x14ac:dyDescent="0.3"/>
    <row r="38" ht="19.95" customHeight="1" x14ac:dyDescent="0.3"/>
    <row r="39" ht="19.95" customHeight="1" x14ac:dyDescent="0.3"/>
    <row r="40" ht="19.95" customHeight="1" x14ac:dyDescent="0.3"/>
    <row r="41" ht="19.95" customHeight="1" x14ac:dyDescent="0.3"/>
    <row r="42" ht="19.95" customHeight="1" x14ac:dyDescent="0.3"/>
    <row r="43" ht="19.95" customHeight="1" x14ac:dyDescent="0.3"/>
    <row r="44" ht="19.95" customHeight="1" x14ac:dyDescent="0.3"/>
    <row r="45" ht="19.95" customHeight="1" x14ac:dyDescent="0.3"/>
    <row r="46" ht="19.95" customHeight="1" x14ac:dyDescent="0.3"/>
    <row r="47" ht="19.95" customHeight="1" x14ac:dyDescent="0.3"/>
    <row r="48" ht="19.95" customHeight="1" x14ac:dyDescent="0.3"/>
    <row r="49" ht="19.95" customHeight="1" x14ac:dyDescent="0.3"/>
    <row r="50" ht="19.95" customHeight="1" x14ac:dyDescent="0.3"/>
    <row r="51" ht="19.95" customHeight="1" x14ac:dyDescent="0.3"/>
    <row r="52" ht="19.95" customHeight="1" x14ac:dyDescent="0.3"/>
    <row r="53" ht="19.95" customHeight="1" x14ac:dyDescent="0.3"/>
    <row r="54" ht="19.95" customHeight="1" x14ac:dyDescent="0.3"/>
    <row r="55" ht="19.95" customHeight="1" x14ac:dyDescent="0.3"/>
    <row r="56" ht="19.95" customHeight="1" x14ac:dyDescent="0.3"/>
  </sheetData>
  <mergeCells count="14">
    <mergeCell ref="A14:D14"/>
    <mergeCell ref="C15:G19"/>
    <mergeCell ref="B5:D5"/>
    <mergeCell ref="A1:D1"/>
    <mergeCell ref="F1:G1"/>
    <mergeCell ref="B2:D2"/>
    <mergeCell ref="E2:E13"/>
    <mergeCell ref="B3:D3"/>
    <mergeCell ref="B4:D4"/>
    <mergeCell ref="F5:G5"/>
    <mergeCell ref="A9:B9"/>
    <mergeCell ref="C9:D9"/>
    <mergeCell ref="A11:D11"/>
    <mergeCell ref="A12:B12"/>
  </mergeCells>
  <pageMargins left="0.25" right="0.25" top="0.75" bottom="0.75" header="0.3" footer="0.3"/>
  <pageSetup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6</xdr:col>
                    <xdr:colOff>83820</xdr:colOff>
                    <xdr:row>5</xdr:row>
                    <xdr:rowOff>30480</xdr:rowOff>
                  </from>
                  <to>
                    <xdr:col>7</xdr:col>
                    <xdr:colOff>22860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6</xdr:col>
                    <xdr:colOff>83820</xdr:colOff>
                    <xdr:row>6</xdr:row>
                    <xdr:rowOff>45720</xdr:rowOff>
                  </from>
                  <to>
                    <xdr:col>7</xdr:col>
                    <xdr:colOff>22860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3">
              <controlPr defaultSize="0" autoFill="0" autoLine="0" autoPict="0">
                <anchor moveWithCells="1">
                  <from>
                    <xdr:col>6</xdr:col>
                    <xdr:colOff>83820</xdr:colOff>
                    <xdr:row>7</xdr:row>
                    <xdr:rowOff>45720</xdr:rowOff>
                  </from>
                  <to>
                    <xdr:col>7</xdr:col>
                    <xdr:colOff>22860</xdr:colOff>
                    <xdr:row>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Check Box 4">
              <controlPr defaultSize="0" autoFill="0" autoLine="0" autoPict="0">
                <anchor moveWithCells="1">
                  <from>
                    <xdr:col>6</xdr:col>
                    <xdr:colOff>83820</xdr:colOff>
                    <xdr:row>8</xdr:row>
                    <xdr:rowOff>45720</xdr:rowOff>
                  </from>
                  <to>
                    <xdr:col>7</xdr:col>
                    <xdr:colOff>22860</xdr:colOff>
                    <xdr:row>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8" name="Check Box 5">
              <controlPr defaultSize="0" autoFill="0" autoLine="0" autoPict="0">
                <anchor moveWithCells="1">
                  <from>
                    <xdr:col>6</xdr:col>
                    <xdr:colOff>83820</xdr:colOff>
                    <xdr:row>9</xdr:row>
                    <xdr:rowOff>45720</xdr:rowOff>
                  </from>
                  <to>
                    <xdr:col>7</xdr:col>
                    <xdr:colOff>22860</xdr:colOff>
                    <xdr:row>9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9" name="Check Box 6">
              <controlPr defaultSize="0" autoFill="0" autoLine="0" autoPict="0">
                <anchor moveWithCells="1">
                  <from>
                    <xdr:col>6</xdr:col>
                    <xdr:colOff>83820</xdr:colOff>
                    <xdr:row>10</xdr:row>
                    <xdr:rowOff>45720</xdr:rowOff>
                  </from>
                  <to>
                    <xdr:col>7</xdr:col>
                    <xdr:colOff>22860</xdr:colOff>
                    <xdr:row>10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10" name="Check Box 7">
              <controlPr defaultSize="0" autoFill="0" autoLine="0" autoPict="0">
                <anchor moveWithCells="1">
                  <from>
                    <xdr:col>6</xdr:col>
                    <xdr:colOff>83820</xdr:colOff>
                    <xdr:row>11</xdr:row>
                    <xdr:rowOff>45720</xdr:rowOff>
                  </from>
                  <to>
                    <xdr:col>7</xdr:col>
                    <xdr:colOff>22860</xdr:colOff>
                    <xdr:row>11</xdr:row>
                    <xdr:rowOff>266700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1308D817-102D-42C8-9351-D10468F67BBC}">
          <x14:formula1>
            <xm:f>'OTHER MIS CODES'!$A$47:$A$49</xm:f>
          </x14:formula1>
          <xm:sqref>B5</xm:sqref>
        </x14:dataValidation>
        <x14:dataValidation type="list" allowBlank="1" showInputMessage="1" showErrorMessage="1" xr:uid="{CDB04D68-6C8B-4235-BBDA-CEAC98E3B2E6}">
          <x14:formula1>
            <xm:f>'OTHER MIS CODES'!$A$52:$A$53</xm:f>
          </x14:formula1>
          <xm:sqref>C9:D9</xm:sqref>
        </x14:dataValidation>
        <x14:dataValidation type="list" allowBlank="1" showInputMessage="1" showErrorMessage="1" xr:uid="{E8F60336-DEB9-4C0D-9835-6575B92432A1}">
          <x14:formula1>
            <xm:f>'COMMODITY CODES'!$D$2:$D$270</xm:f>
          </x14:formula1>
          <xm:sqref>B2:D2</xm:sqref>
        </x14:dataValidation>
        <x14:dataValidation type="list" allowBlank="1" showInputMessage="1" showErrorMessage="1" xr:uid="{43EC3215-EED9-4B33-88B5-A96B8A69BA53}">
          <x14:formula1>
            <xm:f>'BRAND LABELS'!$D$2:$D$1475</xm:f>
          </x14:formula1>
          <xm:sqref>B3:D3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C0202-A2E9-4962-97C4-6FBD1E67F81A}">
  <sheetPr codeName="Sheet5">
    <tabColor theme="7" tint="0.59999389629810485"/>
  </sheetPr>
  <dimension ref="A1:F45"/>
  <sheetViews>
    <sheetView view="pageBreakPreview" zoomScaleNormal="100" zoomScaleSheetLayoutView="100" workbookViewId="0">
      <selection activeCell="J9" sqref="J9"/>
    </sheetView>
  </sheetViews>
  <sheetFormatPr defaultRowHeight="14.4" x14ac:dyDescent="0.3"/>
  <cols>
    <col min="1" max="1" width="28.6640625" customWidth="1"/>
    <col min="2" max="2" width="9.6640625" customWidth="1"/>
    <col min="3" max="3" width="9.88671875" customWidth="1"/>
    <col min="4" max="4" width="1.44140625" customWidth="1"/>
    <col min="5" max="5" width="27.109375" customWidth="1"/>
    <col min="6" max="6" width="5.33203125" customWidth="1"/>
  </cols>
  <sheetData>
    <row r="1" spans="1:6" ht="22.2" customHeight="1" thickBot="1" x14ac:dyDescent="0.35">
      <c r="A1" s="238" t="s">
        <v>88</v>
      </c>
      <c r="B1" s="239"/>
      <c r="C1" s="241"/>
      <c r="D1" s="59"/>
      <c r="E1" s="261" t="s">
        <v>100</v>
      </c>
      <c r="F1" s="261"/>
    </row>
    <row r="2" spans="1:6" s="1" customFormat="1" ht="27.6" customHeight="1" thickBot="1" x14ac:dyDescent="0.35">
      <c r="A2" s="120" t="s">
        <v>89</v>
      </c>
      <c r="B2" s="111"/>
      <c r="C2" s="269" t="s">
        <v>3973</v>
      </c>
      <c r="D2" s="262"/>
      <c r="E2" s="38" t="s">
        <v>101</v>
      </c>
      <c r="F2" s="24"/>
    </row>
    <row r="3" spans="1:6" s="1" customFormat="1" ht="26.4" customHeight="1" thickBot="1" x14ac:dyDescent="0.35">
      <c r="A3" s="42" t="s">
        <v>90</v>
      </c>
      <c r="B3" s="111"/>
      <c r="C3" s="270"/>
      <c r="D3" s="262"/>
      <c r="E3" s="36" t="s">
        <v>102</v>
      </c>
      <c r="F3" s="24"/>
    </row>
    <row r="4" spans="1:6" s="1" customFormat="1" ht="22.2" customHeight="1" thickBot="1" x14ac:dyDescent="0.35">
      <c r="A4" s="35" t="s">
        <v>91</v>
      </c>
      <c r="B4" s="111"/>
      <c r="C4" s="270"/>
      <c r="D4" s="262"/>
      <c r="E4" s="260"/>
      <c r="F4" s="230"/>
    </row>
    <row r="5" spans="1:6" s="1" customFormat="1" ht="22.2" customHeight="1" thickBot="1" x14ac:dyDescent="0.35">
      <c r="A5" s="35" t="s">
        <v>92</v>
      </c>
      <c r="B5" s="111"/>
      <c r="C5" s="270"/>
      <c r="D5" s="262"/>
      <c r="E5" s="260"/>
      <c r="F5" s="230"/>
    </row>
    <row r="6" spans="1:6" s="1" customFormat="1" ht="22.2" customHeight="1" thickBot="1" x14ac:dyDescent="0.35">
      <c r="A6" s="35" t="s">
        <v>58</v>
      </c>
      <c r="B6" s="90"/>
      <c r="C6" s="270"/>
      <c r="D6" s="262"/>
      <c r="E6" s="260"/>
      <c r="F6" s="230"/>
    </row>
    <row r="7" spans="1:6" s="1" customFormat="1" ht="19.2" customHeight="1" thickBot="1" x14ac:dyDescent="0.35">
      <c r="A7" s="260"/>
      <c r="B7" s="212"/>
      <c r="C7" s="230"/>
      <c r="D7" s="262"/>
      <c r="E7" s="73"/>
      <c r="F7" s="74"/>
    </row>
    <row r="8" spans="1:6" s="1" customFormat="1" ht="22.2" customHeight="1" thickBot="1" x14ac:dyDescent="0.35">
      <c r="A8" s="48" t="s">
        <v>93</v>
      </c>
      <c r="B8" s="12"/>
      <c r="C8" s="79"/>
      <c r="D8" s="262"/>
      <c r="E8" s="260"/>
      <c r="F8" s="230"/>
    </row>
    <row r="9" spans="1:6" s="1" customFormat="1" ht="22.2" customHeight="1" thickBot="1" x14ac:dyDescent="0.35">
      <c r="A9" s="62" t="s">
        <v>94</v>
      </c>
      <c r="B9" s="263"/>
      <c r="C9" s="264"/>
      <c r="D9" s="262"/>
      <c r="E9" s="260"/>
      <c r="F9" s="230"/>
    </row>
    <row r="10" spans="1:6" s="1" customFormat="1" ht="22.2" customHeight="1" thickBot="1" x14ac:dyDescent="0.35">
      <c r="A10" s="63" t="s">
        <v>95</v>
      </c>
      <c r="B10" s="265"/>
      <c r="C10" s="266"/>
      <c r="D10" s="262"/>
      <c r="E10" s="260"/>
      <c r="F10" s="230"/>
    </row>
    <row r="11" spans="1:6" s="1" customFormat="1" ht="22.2" customHeight="1" thickBot="1" x14ac:dyDescent="0.35">
      <c r="A11" s="154" t="s">
        <v>96</v>
      </c>
      <c r="B11" s="155"/>
      <c r="C11" s="40"/>
      <c r="D11" s="262"/>
      <c r="E11" s="260"/>
      <c r="F11" s="230"/>
    </row>
    <row r="12" spans="1:6" s="1" customFormat="1" ht="22.2" customHeight="1" thickBot="1" x14ac:dyDescent="0.35">
      <c r="A12" s="144" t="s">
        <v>4026</v>
      </c>
      <c r="B12" s="267"/>
      <c r="C12" s="268"/>
      <c r="D12" s="262"/>
      <c r="E12" s="260"/>
      <c r="F12" s="230"/>
    </row>
    <row r="13" spans="1:6" s="1" customFormat="1" ht="22.2" customHeight="1" thickBot="1" x14ac:dyDescent="0.35">
      <c r="A13" s="20" t="s">
        <v>97</v>
      </c>
      <c r="B13" s="89"/>
      <c r="C13" s="85"/>
      <c r="D13" s="262"/>
      <c r="E13" s="260"/>
      <c r="F13" s="230"/>
    </row>
    <row r="14" spans="1:6" s="1" customFormat="1" ht="28.95" customHeight="1" thickBot="1" x14ac:dyDescent="0.35">
      <c r="A14" s="260"/>
      <c r="B14" s="212"/>
      <c r="C14" s="230"/>
      <c r="D14" s="60"/>
      <c r="E14" s="73"/>
      <c r="F14" s="74"/>
    </row>
    <row r="15" spans="1:6" ht="22.2" customHeight="1" thickBot="1" x14ac:dyDescent="0.35">
      <c r="A15" s="64" t="s">
        <v>98</v>
      </c>
      <c r="B15" s="26"/>
      <c r="C15" s="86"/>
      <c r="D15" s="61"/>
      <c r="E15" s="87"/>
      <c r="F15" s="83"/>
    </row>
    <row r="16" spans="1:6" ht="22.2" customHeight="1" thickBot="1" x14ac:dyDescent="0.35">
      <c r="A16" s="65" t="s">
        <v>99</v>
      </c>
      <c r="B16" s="27"/>
      <c r="C16" s="84"/>
      <c r="D16" s="61"/>
      <c r="E16" s="88"/>
      <c r="F16" s="84"/>
    </row>
    <row r="17" ht="19.95" customHeight="1" x14ac:dyDescent="0.3"/>
    <row r="18" ht="19.95" customHeight="1" x14ac:dyDescent="0.3"/>
    <row r="19" ht="19.95" customHeight="1" x14ac:dyDescent="0.3"/>
    <row r="20" ht="19.95" customHeight="1" x14ac:dyDescent="0.3"/>
    <row r="21" ht="19.95" customHeight="1" x14ac:dyDescent="0.3"/>
    <row r="22" ht="19.95" customHeight="1" x14ac:dyDescent="0.3"/>
    <row r="23" ht="19.95" customHeight="1" x14ac:dyDescent="0.3"/>
    <row r="24" ht="19.95" customHeight="1" x14ac:dyDescent="0.3"/>
    <row r="25" ht="19.95" customHeight="1" x14ac:dyDescent="0.3"/>
    <row r="26" ht="19.95" customHeight="1" x14ac:dyDescent="0.3"/>
    <row r="27" ht="19.95" customHeight="1" x14ac:dyDescent="0.3"/>
    <row r="28" ht="19.95" customHeight="1" x14ac:dyDescent="0.3"/>
    <row r="29" ht="19.95" customHeight="1" x14ac:dyDescent="0.3"/>
    <row r="30" ht="19.95" customHeight="1" x14ac:dyDescent="0.3"/>
    <row r="31" ht="19.95" customHeight="1" x14ac:dyDescent="0.3"/>
    <row r="32" ht="19.95" customHeight="1" x14ac:dyDescent="0.3"/>
    <row r="33" ht="19.95" customHeight="1" x14ac:dyDescent="0.3"/>
    <row r="34" ht="19.95" customHeight="1" x14ac:dyDescent="0.3"/>
    <row r="35" ht="19.95" customHeight="1" x14ac:dyDescent="0.3"/>
    <row r="36" ht="19.95" customHeight="1" x14ac:dyDescent="0.3"/>
    <row r="37" ht="19.95" customHeight="1" x14ac:dyDescent="0.3"/>
    <row r="38" ht="19.95" customHeight="1" x14ac:dyDescent="0.3"/>
    <row r="39" ht="19.95" customHeight="1" x14ac:dyDescent="0.3"/>
    <row r="40" ht="19.95" customHeight="1" x14ac:dyDescent="0.3"/>
    <row r="41" ht="19.95" customHeight="1" x14ac:dyDescent="0.3"/>
    <row r="42" ht="19.95" customHeight="1" x14ac:dyDescent="0.3"/>
    <row r="43" ht="19.95" customHeight="1" x14ac:dyDescent="0.3"/>
    <row r="44" ht="19.95" customHeight="1" x14ac:dyDescent="0.3"/>
    <row r="45" ht="19.95" customHeight="1" x14ac:dyDescent="0.3"/>
  </sheetData>
  <mergeCells count="11">
    <mergeCell ref="A14:C14"/>
    <mergeCell ref="A1:C1"/>
    <mergeCell ref="E1:F1"/>
    <mergeCell ref="D2:D13"/>
    <mergeCell ref="A7:C7"/>
    <mergeCell ref="B9:C9"/>
    <mergeCell ref="B10:C10"/>
    <mergeCell ref="E4:F6"/>
    <mergeCell ref="E8:F13"/>
    <mergeCell ref="B12:C12"/>
    <mergeCell ref="C2:C6"/>
  </mergeCells>
  <printOptions horizontalCentered="1"/>
  <pageMargins left="0.25" right="0.25" top="0.75" bottom="0.75" header="0.3" footer="0.3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2B6AF6D-0395-4548-9ED3-0CF91A176972}">
          <x14:formula1>
            <xm:f>'MSA CATEGORIES'!$D$2:$D$57</xm:f>
          </x14:formula1>
          <xm:sqref>B12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4D046-54CB-4A97-B23B-91CAF9B1BFEF}">
  <sheetPr codeName="Sheet6">
    <tabColor theme="7" tint="0.59999389629810485"/>
  </sheetPr>
  <dimension ref="A1:O38"/>
  <sheetViews>
    <sheetView view="pageBreakPreview" zoomScaleNormal="100" zoomScaleSheetLayoutView="100" workbookViewId="0">
      <selection activeCell="B3" sqref="B3:D3"/>
    </sheetView>
  </sheetViews>
  <sheetFormatPr defaultRowHeight="14.4" x14ac:dyDescent="0.3"/>
  <cols>
    <col min="1" max="1" width="29.6640625" customWidth="1"/>
    <col min="2" max="2" width="9.6640625" customWidth="1"/>
    <col min="3" max="3" width="3.33203125" customWidth="1"/>
    <col min="4" max="4" width="9.6640625" customWidth="1"/>
    <col min="5" max="5" width="1" style="17" customWidth="1"/>
    <col min="6" max="6" width="21.44140625" customWidth="1"/>
    <col min="7" max="7" width="5.88671875" customWidth="1"/>
    <col min="8" max="8" width="1.5546875" style="17" customWidth="1"/>
    <col min="9" max="9" width="22.88671875" customWidth="1"/>
    <col min="10" max="10" width="11.33203125" customWidth="1"/>
    <col min="11" max="11" width="1.5546875" style="17" customWidth="1"/>
    <col min="12" max="12" width="29.6640625" customWidth="1"/>
    <col min="13" max="13" width="13.6640625" customWidth="1"/>
    <col min="14" max="14" width="3.33203125" customWidth="1"/>
    <col min="15" max="15" width="15.6640625" customWidth="1"/>
  </cols>
  <sheetData>
    <row r="1" spans="1:15" ht="30.75" customHeight="1" thickBot="1" x14ac:dyDescent="0.35">
      <c r="A1" s="289" t="s">
        <v>3980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1"/>
    </row>
    <row r="2" spans="1:15" ht="22.2" customHeight="1" thickBot="1" x14ac:dyDescent="0.35">
      <c r="A2" s="292" t="s">
        <v>3976</v>
      </c>
      <c r="B2" s="293"/>
      <c r="C2" s="294"/>
      <c r="D2" s="294"/>
      <c r="E2" s="294"/>
      <c r="F2" s="294"/>
      <c r="G2" s="295"/>
      <c r="H2" s="122"/>
      <c r="I2" s="303" t="s">
        <v>120</v>
      </c>
      <c r="J2" s="304"/>
      <c r="K2" s="122"/>
      <c r="L2" s="292" t="s">
        <v>3984</v>
      </c>
      <c r="M2" s="294"/>
      <c r="N2" s="294"/>
      <c r="O2" s="295"/>
    </row>
    <row r="3" spans="1:15" ht="28.05" customHeight="1" thickBot="1" x14ac:dyDescent="0.35">
      <c r="A3" s="112" t="s">
        <v>3977</v>
      </c>
      <c r="B3" s="300"/>
      <c r="C3" s="301"/>
      <c r="D3" s="302"/>
      <c r="E3" s="122"/>
      <c r="F3" s="121"/>
      <c r="G3" s="121"/>
      <c r="H3" s="122"/>
      <c r="I3" s="130" t="s">
        <v>115</v>
      </c>
      <c r="J3" s="29"/>
      <c r="K3" s="122"/>
      <c r="L3" s="131" t="s">
        <v>3949</v>
      </c>
      <c r="M3" s="142"/>
      <c r="N3" s="91"/>
      <c r="O3" s="308" t="s">
        <v>4033</v>
      </c>
    </row>
    <row r="4" spans="1:15" s="1" customFormat="1" ht="28.05" customHeight="1" thickBot="1" x14ac:dyDescent="0.35">
      <c r="A4" s="157" t="s">
        <v>103</v>
      </c>
      <c r="B4" s="158"/>
      <c r="C4" s="271"/>
      <c r="D4" s="271"/>
      <c r="E4" s="67"/>
      <c r="F4" s="125" t="s">
        <v>107</v>
      </c>
      <c r="G4" s="69"/>
      <c r="H4" s="67"/>
      <c r="I4" s="124" t="s">
        <v>116</v>
      </c>
      <c r="J4" s="128"/>
      <c r="K4" s="67"/>
      <c r="L4" s="272" t="s">
        <v>4029</v>
      </c>
      <c r="M4" s="273"/>
      <c r="N4" s="110"/>
      <c r="O4" s="309"/>
    </row>
    <row r="5" spans="1:15" s="1" customFormat="1" ht="28.05" customHeight="1" thickBot="1" x14ac:dyDescent="0.35">
      <c r="A5" s="123" t="s">
        <v>104</v>
      </c>
      <c r="B5" s="114"/>
      <c r="C5" s="194"/>
      <c r="D5" s="194"/>
      <c r="E5" s="67"/>
      <c r="F5" s="126" t="s">
        <v>108</v>
      </c>
      <c r="G5" s="24"/>
      <c r="H5" s="67"/>
      <c r="I5" s="124" t="s">
        <v>117</v>
      </c>
      <c r="J5" s="128"/>
      <c r="K5" s="67"/>
      <c r="L5" s="25" t="s">
        <v>4027</v>
      </c>
      <c r="M5" s="141"/>
      <c r="N5" s="138"/>
      <c r="O5" s="310"/>
    </row>
    <row r="6" spans="1:15" s="1" customFormat="1" ht="28.05" customHeight="1" thickBot="1" x14ac:dyDescent="0.35">
      <c r="A6" s="16" t="s">
        <v>6</v>
      </c>
      <c r="B6" s="115"/>
      <c r="C6" s="194"/>
      <c r="D6" s="194"/>
      <c r="E6" s="67"/>
      <c r="F6" s="127" t="s">
        <v>109</v>
      </c>
      <c r="G6" s="30"/>
      <c r="H6" s="67"/>
      <c r="I6" s="124" t="s">
        <v>118</v>
      </c>
      <c r="J6" s="128"/>
      <c r="K6" s="67"/>
      <c r="L6" s="13" t="s">
        <v>121</v>
      </c>
      <c r="M6" s="139"/>
      <c r="N6" s="40"/>
      <c r="O6" s="129"/>
    </row>
    <row r="7" spans="1:15" s="1" customFormat="1" ht="28.05" customHeight="1" thickBot="1" x14ac:dyDescent="0.35">
      <c r="A7" s="159" t="s">
        <v>105</v>
      </c>
      <c r="B7" s="160" t="s">
        <v>3988</v>
      </c>
      <c r="C7" s="194"/>
      <c r="D7" s="194"/>
      <c r="E7" s="67"/>
      <c r="F7" s="297"/>
      <c r="G7" s="297"/>
      <c r="H7" s="67"/>
      <c r="I7" s="14" t="s">
        <v>3979</v>
      </c>
      <c r="J7" s="29"/>
      <c r="K7" s="67"/>
      <c r="L7" s="32" t="s">
        <v>122</v>
      </c>
      <c r="M7" s="22"/>
      <c r="N7" s="19" t="s">
        <v>123</v>
      </c>
      <c r="O7" s="129"/>
    </row>
    <row r="8" spans="1:15" s="1" customFormat="1" ht="28.05" customHeight="1" thickBot="1" x14ac:dyDescent="0.35">
      <c r="A8" s="25" t="s">
        <v>81</v>
      </c>
      <c r="B8" s="116"/>
      <c r="C8" s="19" t="s">
        <v>83</v>
      </c>
      <c r="D8" s="90"/>
      <c r="E8" s="68"/>
      <c r="F8" s="296" t="s">
        <v>110</v>
      </c>
      <c r="G8" s="296"/>
      <c r="H8" s="68"/>
      <c r="I8" s="14" t="s">
        <v>119</v>
      </c>
      <c r="J8" s="29"/>
      <c r="K8" s="68"/>
      <c r="L8" s="298" t="s">
        <v>124</v>
      </c>
      <c r="M8" s="298"/>
      <c r="N8" s="11"/>
      <c r="O8" s="41"/>
    </row>
    <row r="9" spans="1:15" s="1" customFormat="1" ht="28.05" customHeight="1" thickBot="1" x14ac:dyDescent="0.35">
      <c r="A9" s="15" t="s">
        <v>106</v>
      </c>
      <c r="B9" s="66"/>
      <c r="C9" s="75"/>
      <c r="D9" s="75"/>
      <c r="E9" s="67"/>
      <c r="F9" s="28" t="s">
        <v>65</v>
      </c>
      <c r="G9" s="29"/>
      <c r="H9" s="67"/>
      <c r="I9" s="305" t="s">
        <v>4011</v>
      </c>
      <c r="J9" s="305"/>
      <c r="K9" s="67"/>
      <c r="L9" s="298" t="s">
        <v>125</v>
      </c>
      <c r="M9" s="298"/>
      <c r="N9" s="11"/>
      <c r="O9" s="41"/>
    </row>
    <row r="10" spans="1:15" s="1" customFormat="1" ht="28.05" customHeight="1" thickBot="1" x14ac:dyDescent="0.35">
      <c r="A10" s="15" t="s">
        <v>3978</v>
      </c>
      <c r="B10" s="162"/>
      <c r="C10" s="75"/>
      <c r="D10" s="75"/>
      <c r="E10" s="67"/>
      <c r="F10" s="14" t="s">
        <v>66</v>
      </c>
      <c r="G10" s="29"/>
      <c r="H10" s="67"/>
      <c r="I10" s="305"/>
      <c r="J10" s="305"/>
      <c r="K10" s="67"/>
      <c r="L10" s="298" t="s">
        <v>126</v>
      </c>
      <c r="M10" s="298"/>
      <c r="N10" s="23"/>
      <c r="O10" s="41"/>
    </row>
    <row r="11" spans="1:15" s="1" customFormat="1" ht="28.05" customHeight="1" thickBot="1" x14ac:dyDescent="0.35">
      <c r="A11" s="112" t="s">
        <v>4079</v>
      </c>
      <c r="B11" s="283"/>
      <c r="C11" s="284"/>
      <c r="D11" s="285"/>
      <c r="E11" s="67"/>
      <c r="F11" s="14" t="s">
        <v>67</v>
      </c>
      <c r="G11" s="29"/>
      <c r="H11" s="67"/>
      <c r="I11" s="305"/>
      <c r="J11" s="305"/>
      <c r="K11" s="67"/>
      <c r="L11" s="15" t="s">
        <v>127</v>
      </c>
      <c r="M11" s="22"/>
      <c r="N11" s="41"/>
      <c r="O11" s="41"/>
    </row>
    <row r="12" spans="1:15" s="1" customFormat="1" ht="28.05" customHeight="1" thickBot="1" x14ac:dyDescent="0.35">
      <c r="A12" s="298" t="s">
        <v>112</v>
      </c>
      <c r="B12" s="299"/>
      <c r="C12" s="163"/>
      <c r="D12" s="286" t="s">
        <v>4057</v>
      </c>
      <c r="E12" s="286"/>
      <c r="F12" s="286"/>
      <c r="G12" s="286"/>
      <c r="H12" s="67"/>
      <c r="I12" s="305"/>
      <c r="J12" s="305"/>
      <c r="K12" s="67"/>
      <c r="L12" s="136" t="s">
        <v>128</v>
      </c>
      <c r="M12" s="23"/>
      <c r="N12" s="41"/>
      <c r="O12" s="41"/>
    </row>
    <row r="13" spans="1:15" s="1" customFormat="1" ht="28.05" customHeight="1" thickBot="1" x14ac:dyDescent="0.35">
      <c r="A13" s="287" t="s">
        <v>113</v>
      </c>
      <c r="B13" s="288"/>
      <c r="C13" s="31"/>
      <c r="D13" s="286"/>
      <c r="E13" s="286"/>
      <c r="F13" s="286"/>
      <c r="G13" s="286"/>
      <c r="H13" s="67"/>
      <c r="I13" s="305"/>
      <c r="J13" s="305"/>
      <c r="K13" s="67"/>
      <c r="L13" s="274" t="s">
        <v>3985</v>
      </c>
      <c r="M13" s="275" t="s">
        <v>3981</v>
      </c>
      <c r="N13" s="276"/>
      <c r="O13" s="277"/>
    </row>
    <row r="14" spans="1:15" s="1" customFormat="1" ht="28.05" customHeight="1" thickBot="1" x14ac:dyDescent="0.35">
      <c r="A14" s="287" t="s">
        <v>114</v>
      </c>
      <c r="B14" s="288"/>
      <c r="C14" s="31"/>
      <c r="D14" s="286"/>
      <c r="E14" s="286"/>
      <c r="F14" s="286"/>
      <c r="G14" s="286"/>
      <c r="H14" s="67"/>
      <c r="I14" s="305"/>
      <c r="J14" s="305"/>
      <c r="K14" s="67"/>
      <c r="L14" s="274"/>
      <c r="M14" s="278"/>
      <c r="N14" s="279"/>
      <c r="O14" s="280"/>
    </row>
    <row r="15" spans="1:15" s="1" customFormat="1" ht="28.05" customHeight="1" thickBot="1" x14ac:dyDescent="0.35">
      <c r="A15" s="281" t="s">
        <v>111</v>
      </c>
      <c r="B15" s="282"/>
      <c r="C15" s="31"/>
      <c r="D15" s="286"/>
      <c r="E15" s="286"/>
      <c r="F15" s="286"/>
      <c r="G15" s="286"/>
      <c r="H15" s="67"/>
      <c r="I15" s="305"/>
      <c r="J15" s="305"/>
      <c r="K15" s="67"/>
      <c r="L15" s="311"/>
      <c r="M15" s="137"/>
      <c r="N15" s="137"/>
      <c r="O15" s="137"/>
    </row>
    <row r="16" spans="1:15" s="1" customFormat="1" ht="28.05" customHeight="1" x14ac:dyDescent="0.3">
      <c r="A16" s="306"/>
      <c r="B16" s="307"/>
      <c r="C16" s="91"/>
      <c r="D16" s="286"/>
      <c r="E16" s="286"/>
      <c r="F16" s="286"/>
      <c r="G16" s="286"/>
      <c r="H16" s="67"/>
      <c r="I16" s="305"/>
      <c r="J16" s="305"/>
      <c r="K16" s="67"/>
      <c r="L16" s="311"/>
      <c r="M16" s="137"/>
      <c r="N16" s="137"/>
      <c r="O16" s="137"/>
    </row>
    <row r="17" ht="19.95" customHeight="1" x14ac:dyDescent="0.3"/>
    <row r="18" ht="19.95" customHeight="1" x14ac:dyDescent="0.3"/>
    <row r="19" ht="19.95" customHeight="1" x14ac:dyDescent="0.3"/>
    <row r="20" ht="19.95" customHeight="1" x14ac:dyDescent="0.3"/>
    <row r="21" ht="19.95" customHeight="1" x14ac:dyDescent="0.3"/>
    <row r="22" ht="19.95" customHeight="1" x14ac:dyDescent="0.3"/>
    <row r="23" ht="19.95" customHeight="1" x14ac:dyDescent="0.3"/>
    <row r="24" ht="19.95" customHeight="1" x14ac:dyDescent="0.3"/>
    <row r="25" ht="19.95" customHeight="1" x14ac:dyDescent="0.3"/>
    <row r="26" ht="19.95" customHeight="1" x14ac:dyDescent="0.3"/>
    <row r="27" ht="19.95" customHeight="1" x14ac:dyDescent="0.3"/>
    <row r="28" ht="19.95" customHeight="1" x14ac:dyDescent="0.3"/>
    <row r="29" ht="19.95" customHeight="1" x14ac:dyDescent="0.3"/>
    <row r="30" ht="19.95" customHeight="1" x14ac:dyDescent="0.3"/>
    <row r="31" ht="19.95" customHeight="1" x14ac:dyDescent="0.3"/>
    <row r="32" ht="19.95" customHeight="1" x14ac:dyDescent="0.3"/>
    <row r="33" ht="19.95" customHeight="1" x14ac:dyDescent="0.3"/>
    <row r="34" ht="19.95" customHeight="1" x14ac:dyDescent="0.3"/>
    <row r="35" ht="19.95" customHeight="1" x14ac:dyDescent="0.3"/>
    <row r="36" ht="19.95" customHeight="1" x14ac:dyDescent="0.3"/>
    <row r="37" ht="19.95" customHeight="1" x14ac:dyDescent="0.3"/>
    <row r="38" ht="19.95" customHeight="1" x14ac:dyDescent="0.3"/>
  </sheetData>
  <mergeCells count="24">
    <mergeCell ref="A1:O1"/>
    <mergeCell ref="A2:G2"/>
    <mergeCell ref="F8:G8"/>
    <mergeCell ref="F7:G7"/>
    <mergeCell ref="A12:B12"/>
    <mergeCell ref="L8:M8"/>
    <mergeCell ref="L9:M9"/>
    <mergeCell ref="L10:M10"/>
    <mergeCell ref="B3:D3"/>
    <mergeCell ref="I2:J2"/>
    <mergeCell ref="I9:J16"/>
    <mergeCell ref="A16:B16"/>
    <mergeCell ref="O3:O5"/>
    <mergeCell ref="A14:B14"/>
    <mergeCell ref="L15:L16"/>
    <mergeCell ref="L2:O2"/>
    <mergeCell ref="C4:D7"/>
    <mergeCell ref="L4:M4"/>
    <mergeCell ref="L13:L14"/>
    <mergeCell ref="M13:O14"/>
    <mergeCell ref="A15:B15"/>
    <mergeCell ref="B11:D11"/>
    <mergeCell ref="D12:G16"/>
    <mergeCell ref="A13:B13"/>
  </mergeCells>
  <printOptions horizontalCentered="1"/>
  <pageMargins left="0.25" right="0.25" top="0.75" bottom="0.75" header="0.3" footer="0.3"/>
  <pageSetup scale="74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8" r:id="rId4" name="Check Box 4">
              <controlPr defaultSize="0" autoFill="0" autoLine="0" autoPict="0">
                <anchor moveWithCells="1">
                  <from>
                    <xdr:col>13</xdr:col>
                    <xdr:colOff>7620</xdr:colOff>
                    <xdr:row>7</xdr:row>
                    <xdr:rowOff>38100</xdr:rowOff>
                  </from>
                  <to>
                    <xdr:col>14</xdr:col>
                    <xdr:colOff>38100</xdr:colOff>
                    <xdr:row>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5" name="Check Box 5">
              <controlPr defaultSize="0" autoFill="0" autoLine="0" autoPict="0">
                <anchor moveWithCells="1">
                  <from>
                    <xdr:col>13</xdr:col>
                    <xdr:colOff>7620</xdr:colOff>
                    <xdr:row>8</xdr:row>
                    <xdr:rowOff>38100</xdr:rowOff>
                  </from>
                  <to>
                    <xdr:col>14</xdr:col>
                    <xdr:colOff>38100</xdr:colOff>
                    <xdr:row>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0" r:id="rId6" name="Check Box 6">
              <controlPr defaultSize="0" autoFill="0" autoLine="0" autoPict="0">
                <anchor moveWithCells="1">
                  <from>
                    <xdr:col>13</xdr:col>
                    <xdr:colOff>7620</xdr:colOff>
                    <xdr:row>9</xdr:row>
                    <xdr:rowOff>38100</xdr:rowOff>
                  </from>
                  <to>
                    <xdr:col>14</xdr:col>
                    <xdr:colOff>38100</xdr:colOff>
                    <xdr:row>9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4" r:id="rId7" name="Check Box 10">
              <controlPr defaultSize="0" autoFill="0" autoLine="0" autoPict="0">
                <anchor moveWithCells="1">
                  <from>
                    <xdr:col>13</xdr:col>
                    <xdr:colOff>7620</xdr:colOff>
                    <xdr:row>3</xdr:row>
                    <xdr:rowOff>38100</xdr:rowOff>
                  </from>
                  <to>
                    <xdr:col>14</xdr:col>
                    <xdr:colOff>38100</xdr:colOff>
                    <xdr:row>3</xdr:row>
                    <xdr:rowOff>266700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643E5D1C-BEF4-4F58-9BAA-8C57058A724A}">
          <x14:formula1>
            <xm:f>'OTHER MIS CODES'!$A$2:$A$4</xm:f>
          </x14:formula1>
          <xm:sqref>M15 M13</xm:sqref>
        </x14:dataValidation>
        <x14:dataValidation type="list" allowBlank="1" showInputMessage="1" showErrorMessage="1" xr:uid="{F0D3FFE7-9D04-4FEC-851E-D225D3172428}">
          <x14:formula1>
            <xm:f>'OTHER MIS CODES'!$A$8:$A$13</xm:f>
          </x14:formula1>
          <xm:sqref>B7</xm:sqref>
        </x14:dataValidation>
        <x14:dataValidation type="list" allowBlank="1" showInputMessage="1" showErrorMessage="1" xr:uid="{C0400388-8B61-4103-8B81-26DC6F69542C}">
          <x14:formula1>
            <xm:f>'OTHER MIS CODES'!$A$16:$A$28</xm:f>
          </x14:formula1>
          <xm:sqref>B4</xm:sqref>
        </x14:dataValidation>
        <x14:dataValidation type="list" allowBlank="1" showInputMessage="1" showErrorMessage="1" xr:uid="{1CAEF2E2-AF96-40A2-9DDA-F1A8DE283090}">
          <x14:formula1>
            <xm:f>'OTHER MIS CODES'!$A$32:$A$44</xm:f>
          </x14:formula1>
          <xm:sqref>B5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AE270-AED0-4AA9-9BBF-DC1D4EB3BCCE}">
  <sheetPr codeName="Sheet4">
    <tabColor theme="7" tint="0.59999389629810485"/>
  </sheetPr>
  <dimension ref="A1:G119"/>
  <sheetViews>
    <sheetView view="pageBreakPreview" zoomScale="120" zoomScaleNormal="100" zoomScaleSheetLayoutView="120" workbookViewId="0">
      <selection activeCell="H10" sqref="H10"/>
    </sheetView>
  </sheetViews>
  <sheetFormatPr defaultRowHeight="14.4" x14ac:dyDescent="0.3"/>
  <cols>
    <col min="1" max="1" width="28.5546875" customWidth="1"/>
    <col min="2" max="2" width="9.6640625" customWidth="1"/>
    <col min="3" max="3" width="12.6640625" customWidth="1"/>
    <col min="4" max="4" width="0.6640625" customWidth="1"/>
    <col min="5" max="5" width="19.5546875" customWidth="1"/>
    <col min="6" max="6" width="29.5546875" customWidth="1"/>
  </cols>
  <sheetData>
    <row r="1" spans="1:7" ht="22.2" customHeight="1" x14ac:dyDescent="0.3">
      <c r="A1" s="312" t="s">
        <v>37</v>
      </c>
      <c r="B1" s="313"/>
      <c r="C1" s="313"/>
      <c r="D1" s="49"/>
      <c r="E1" s="313" t="s">
        <v>38</v>
      </c>
      <c r="F1" s="314"/>
    </row>
    <row r="2" spans="1:7" s="1" customFormat="1" ht="4.2" customHeight="1" thickBot="1" x14ac:dyDescent="0.35">
      <c r="A2" s="183"/>
      <c r="B2" s="183"/>
      <c r="C2" s="183"/>
      <c r="D2" s="183"/>
      <c r="E2" s="4"/>
      <c r="F2" s="5"/>
      <c r="G2" s="6"/>
    </row>
    <row r="3" spans="1:7" s="1" customFormat="1" ht="25.2" customHeight="1" thickBot="1" x14ac:dyDescent="0.35">
      <c r="A3" s="50" t="s">
        <v>36</v>
      </c>
      <c r="B3" s="315"/>
      <c r="C3" s="316"/>
      <c r="D3" s="51"/>
      <c r="E3" s="133" t="s">
        <v>49</v>
      </c>
      <c r="F3" s="92"/>
    </row>
    <row r="4" spans="1:7" s="1" customFormat="1" ht="25.2" customHeight="1" thickBot="1" x14ac:dyDescent="0.35">
      <c r="A4" s="50" t="s">
        <v>39</v>
      </c>
      <c r="B4" s="213"/>
      <c r="C4" s="214"/>
      <c r="D4" s="51"/>
      <c r="E4" s="14" t="s">
        <v>50</v>
      </c>
      <c r="F4" s="7"/>
    </row>
    <row r="5" spans="1:7" s="1" customFormat="1" ht="25.2" customHeight="1" thickBot="1" x14ac:dyDescent="0.35">
      <c r="A5" s="50" t="s">
        <v>40</v>
      </c>
      <c r="B5" s="213"/>
      <c r="C5" s="214"/>
      <c r="D5" s="51"/>
      <c r="E5" s="14" t="s">
        <v>19</v>
      </c>
      <c r="F5" s="8"/>
    </row>
    <row r="6" spans="1:7" s="1" customFormat="1" ht="25.2" customHeight="1" thickBot="1" x14ac:dyDescent="0.35">
      <c r="A6" s="50" t="s">
        <v>41</v>
      </c>
      <c r="B6" s="213"/>
      <c r="C6" s="214"/>
      <c r="D6" s="51"/>
      <c r="E6" s="25" t="s">
        <v>51</v>
      </c>
      <c r="F6" s="92"/>
    </row>
    <row r="7" spans="1:7" s="1" customFormat="1" ht="25.2" customHeight="1" thickBot="1" x14ac:dyDescent="0.35">
      <c r="A7" s="50" t="s">
        <v>42</v>
      </c>
      <c r="B7" s="213"/>
      <c r="C7" s="214"/>
      <c r="D7" s="51"/>
      <c r="E7" s="93" t="s">
        <v>52</v>
      </c>
      <c r="F7" s="9"/>
    </row>
    <row r="8" spans="1:7" s="1" customFormat="1" ht="25.2" customHeight="1" thickBot="1" x14ac:dyDescent="0.35">
      <c r="A8" s="52" t="s">
        <v>43</v>
      </c>
      <c r="B8" s="213"/>
      <c r="C8" s="214"/>
      <c r="D8" s="51"/>
      <c r="E8" s="14" t="s">
        <v>53</v>
      </c>
      <c r="F8" s="9"/>
    </row>
    <row r="9" spans="1:7" s="1" customFormat="1" ht="25.2" customHeight="1" thickBot="1" x14ac:dyDescent="0.35">
      <c r="A9" s="50" t="s">
        <v>44</v>
      </c>
      <c r="B9" s="213"/>
      <c r="C9" s="214"/>
      <c r="D9" s="51"/>
      <c r="E9" s="321" t="s">
        <v>4031</v>
      </c>
      <c r="F9" s="322"/>
    </row>
    <row r="10" spans="1:7" s="1" customFormat="1" ht="25.2" customHeight="1" thickBot="1" x14ac:dyDescent="0.35">
      <c r="A10" s="53" t="s">
        <v>45</v>
      </c>
      <c r="B10" s="213"/>
      <c r="C10" s="214"/>
      <c r="D10" s="51"/>
      <c r="E10" s="321"/>
      <c r="F10" s="322"/>
    </row>
    <row r="11" spans="1:7" s="1" customFormat="1" ht="25.2" customHeight="1" thickBot="1" x14ac:dyDescent="0.35">
      <c r="A11" s="50" t="s">
        <v>46</v>
      </c>
      <c r="B11" s="213"/>
      <c r="C11" s="214"/>
      <c r="D11" s="51"/>
      <c r="E11" s="321"/>
      <c r="F11" s="322"/>
    </row>
    <row r="12" spans="1:7" s="1" customFormat="1" ht="25.2" customHeight="1" thickBot="1" x14ac:dyDescent="0.35">
      <c r="A12" s="50" t="s">
        <v>47</v>
      </c>
      <c r="B12" s="213"/>
      <c r="C12" s="214"/>
      <c r="D12" s="51"/>
      <c r="E12" s="321"/>
      <c r="F12" s="322"/>
    </row>
    <row r="13" spans="1:7" s="1" customFormat="1" ht="25.2" customHeight="1" thickBot="1" x14ac:dyDescent="0.35">
      <c r="A13" s="54" t="s">
        <v>48</v>
      </c>
      <c r="B13" s="216"/>
      <c r="C13" s="217"/>
      <c r="D13" s="55"/>
      <c r="E13" s="323"/>
      <c r="F13" s="324"/>
    </row>
    <row r="14" spans="1:7" ht="19.95" customHeight="1" thickBot="1" x14ac:dyDescent="0.35">
      <c r="A14" s="312" t="s">
        <v>3950</v>
      </c>
      <c r="B14" s="313"/>
      <c r="C14" s="313"/>
      <c r="D14" s="313"/>
      <c r="E14" s="313"/>
      <c r="F14" s="313"/>
    </row>
    <row r="15" spans="1:7" ht="19.95" customHeight="1" thickBot="1" x14ac:dyDescent="0.35">
      <c r="A15" s="43" t="s">
        <v>3951</v>
      </c>
      <c r="B15" s="317"/>
      <c r="C15" s="318"/>
      <c r="D15" s="51"/>
      <c r="E15" t="s">
        <v>3970</v>
      </c>
    </row>
    <row r="16" spans="1:7" ht="19.95" customHeight="1" thickBot="1" x14ac:dyDescent="0.35">
      <c r="A16" s="43" t="s">
        <v>3967</v>
      </c>
      <c r="B16" s="317" t="s">
        <v>51</v>
      </c>
      <c r="C16" s="318"/>
      <c r="D16" s="51"/>
      <c r="E16" t="s">
        <v>3975</v>
      </c>
    </row>
    <row r="17" spans="1:5" ht="19.95" customHeight="1" thickBot="1" x14ac:dyDescent="0.35">
      <c r="A17" s="43" t="s">
        <v>3974</v>
      </c>
      <c r="B17" s="319"/>
      <c r="C17" s="320"/>
      <c r="D17" s="51"/>
      <c r="E17" t="s">
        <v>3971</v>
      </c>
    </row>
    <row r="18" spans="1:5" ht="19.95" customHeight="1" x14ac:dyDescent="0.3">
      <c r="D18" s="51"/>
      <c r="E18" t="s">
        <v>3986</v>
      </c>
    </row>
    <row r="19" spans="1:5" ht="19.95" customHeight="1" x14ac:dyDescent="0.3">
      <c r="D19" s="51"/>
    </row>
    <row r="20" spans="1:5" ht="19.95" customHeight="1" x14ac:dyDescent="0.3">
      <c r="D20" s="51"/>
    </row>
    <row r="21" spans="1:5" ht="19.95" customHeight="1" x14ac:dyDescent="0.3">
      <c r="D21" s="51"/>
    </row>
    <row r="22" spans="1:5" ht="19.95" customHeight="1" x14ac:dyDescent="0.3"/>
    <row r="23" spans="1:5" ht="19.95" customHeight="1" x14ac:dyDescent="0.3"/>
    <row r="24" spans="1:5" ht="19.95" customHeight="1" x14ac:dyDescent="0.3"/>
    <row r="25" spans="1:5" ht="19.95" customHeight="1" x14ac:dyDescent="0.3"/>
    <row r="26" spans="1:5" ht="19.95" customHeight="1" x14ac:dyDescent="0.3"/>
    <row r="27" spans="1:5" ht="19.95" customHeight="1" x14ac:dyDescent="0.3"/>
    <row r="28" spans="1:5" ht="19.95" customHeight="1" x14ac:dyDescent="0.3"/>
    <row r="29" spans="1:5" ht="19.95" customHeight="1" x14ac:dyDescent="0.3"/>
    <row r="30" spans="1:5" ht="19.95" customHeight="1" x14ac:dyDescent="0.3"/>
    <row r="31" spans="1:5" ht="19.95" customHeight="1" x14ac:dyDescent="0.3"/>
    <row r="32" spans="1:5" ht="19.95" customHeight="1" x14ac:dyDescent="0.3"/>
    <row r="33" ht="19.95" customHeight="1" x14ac:dyDescent="0.3"/>
    <row r="34" ht="19.95" customHeight="1" x14ac:dyDescent="0.3"/>
    <row r="35" ht="19.95" customHeight="1" x14ac:dyDescent="0.3"/>
    <row r="36" ht="19.95" customHeight="1" x14ac:dyDescent="0.3"/>
    <row r="37" ht="19.95" customHeight="1" x14ac:dyDescent="0.3"/>
    <row r="38" ht="19.95" customHeight="1" x14ac:dyDescent="0.3"/>
    <row r="39" ht="19.95" customHeight="1" x14ac:dyDescent="0.3"/>
    <row r="40" ht="19.95" customHeight="1" x14ac:dyDescent="0.3"/>
    <row r="41" ht="19.95" customHeight="1" x14ac:dyDescent="0.3"/>
    <row r="42" ht="19.95" customHeight="1" x14ac:dyDescent="0.3"/>
    <row r="43" ht="19.95" customHeight="1" x14ac:dyDescent="0.3"/>
    <row r="44" ht="19.95" customHeight="1" x14ac:dyDescent="0.3"/>
    <row r="45" ht="19.95" customHeight="1" x14ac:dyDescent="0.3"/>
    <row r="46" ht="19.95" customHeight="1" x14ac:dyDescent="0.3"/>
    <row r="47" ht="19.95" customHeight="1" x14ac:dyDescent="0.3"/>
    <row r="48" ht="19.95" customHeight="1" x14ac:dyDescent="0.3"/>
    <row r="49" ht="19.95" customHeight="1" x14ac:dyDescent="0.3"/>
    <row r="50" ht="19.95" customHeight="1" x14ac:dyDescent="0.3"/>
    <row r="51" ht="19.95" customHeight="1" x14ac:dyDescent="0.3"/>
    <row r="52" ht="19.95" customHeight="1" x14ac:dyDescent="0.3"/>
    <row r="53" ht="19.95" customHeight="1" x14ac:dyDescent="0.3"/>
    <row r="54" ht="19.95" customHeight="1" x14ac:dyDescent="0.3"/>
    <row r="55" ht="19.95" customHeight="1" x14ac:dyDescent="0.3"/>
    <row r="56" ht="19.95" customHeight="1" x14ac:dyDescent="0.3"/>
    <row r="57" ht="19.95" customHeight="1" x14ac:dyDescent="0.3"/>
    <row r="58" ht="19.95" customHeight="1" x14ac:dyDescent="0.3"/>
    <row r="59" ht="19.95" customHeight="1" x14ac:dyDescent="0.3"/>
    <row r="60" ht="19.95" customHeight="1" x14ac:dyDescent="0.3"/>
    <row r="61" ht="19.95" customHeight="1" x14ac:dyDescent="0.3"/>
    <row r="62" ht="19.95" customHeight="1" x14ac:dyDescent="0.3"/>
    <row r="63" ht="19.95" customHeight="1" x14ac:dyDescent="0.3"/>
    <row r="64" ht="19.95" customHeight="1" x14ac:dyDescent="0.3"/>
    <row r="65" ht="19.95" customHeight="1" x14ac:dyDescent="0.3"/>
    <row r="66" ht="19.95" customHeight="1" x14ac:dyDescent="0.3"/>
    <row r="67" ht="19.95" customHeight="1" x14ac:dyDescent="0.3"/>
    <row r="68" ht="19.95" customHeight="1" x14ac:dyDescent="0.3"/>
    <row r="69" ht="19.95" customHeight="1" x14ac:dyDescent="0.3"/>
    <row r="70" ht="19.95" customHeight="1" x14ac:dyDescent="0.3"/>
    <row r="71" ht="19.95" customHeight="1" x14ac:dyDescent="0.3"/>
    <row r="72" ht="19.95" customHeight="1" x14ac:dyDescent="0.3"/>
    <row r="73" ht="19.95" customHeight="1" x14ac:dyDescent="0.3"/>
    <row r="74" ht="19.95" customHeight="1" x14ac:dyDescent="0.3"/>
    <row r="75" ht="19.95" customHeight="1" x14ac:dyDescent="0.3"/>
    <row r="76" ht="19.95" customHeight="1" x14ac:dyDescent="0.3"/>
    <row r="77" ht="19.95" customHeight="1" x14ac:dyDescent="0.3"/>
    <row r="78" ht="19.95" customHeight="1" x14ac:dyDescent="0.3"/>
    <row r="79" ht="19.95" customHeight="1" x14ac:dyDescent="0.3"/>
    <row r="80" ht="19.95" customHeight="1" x14ac:dyDescent="0.3"/>
    <row r="81" ht="19.95" customHeight="1" x14ac:dyDescent="0.3"/>
    <row r="82" ht="19.95" customHeight="1" x14ac:dyDescent="0.3"/>
    <row r="83" ht="19.95" customHeight="1" x14ac:dyDescent="0.3"/>
    <row r="84" ht="19.95" customHeight="1" x14ac:dyDescent="0.3"/>
    <row r="85" ht="19.95" customHeight="1" x14ac:dyDescent="0.3"/>
    <row r="86" ht="19.95" customHeight="1" x14ac:dyDescent="0.3"/>
    <row r="87" ht="19.95" customHeight="1" x14ac:dyDescent="0.3"/>
    <row r="88" ht="19.95" customHeight="1" x14ac:dyDescent="0.3"/>
    <row r="89" ht="19.95" customHeight="1" x14ac:dyDescent="0.3"/>
    <row r="90" ht="19.95" customHeight="1" x14ac:dyDescent="0.3"/>
    <row r="91" ht="19.95" customHeight="1" x14ac:dyDescent="0.3"/>
    <row r="92" ht="19.95" customHeight="1" x14ac:dyDescent="0.3"/>
    <row r="93" ht="19.95" customHeight="1" x14ac:dyDescent="0.3"/>
    <row r="94" ht="19.95" customHeight="1" x14ac:dyDescent="0.3"/>
    <row r="95" ht="19.95" customHeight="1" x14ac:dyDescent="0.3"/>
    <row r="96" ht="19.95" customHeight="1" x14ac:dyDescent="0.3"/>
    <row r="97" ht="19.95" customHeight="1" x14ac:dyDescent="0.3"/>
    <row r="98" ht="19.95" customHeight="1" x14ac:dyDescent="0.3"/>
    <row r="99" ht="19.95" customHeight="1" x14ac:dyDescent="0.3"/>
    <row r="100" ht="19.95" customHeight="1" x14ac:dyDescent="0.3"/>
    <row r="101" ht="19.95" customHeight="1" x14ac:dyDescent="0.3"/>
    <row r="102" ht="19.95" customHeight="1" x14ac:dyDescent="0.3"/>
    <row r="103" ht="19.95" customHeight="1" x14ac:dyDescent="0.3"/>
    <row r="104" ht="19.95" customHeight="1" x14ac:dyDescent="0.3"/>
    <row r="105" ht="19.95" customHeight="1" x14ac:dyDescent="0.3"/>
    <row r="106" ht="19.95" customHeight="1" x14ac:dyDescent="0.3"/>
    <row r="107" ht="19.95" customHeight="1" x14ac:dyDescent="0.3"/>
    <row r="108" ht="19.95" customHeight="1" x14ac:dyDescent="0.3"/>
    <row r="109" ht="19.95" customHeight="1" x14ac:dyDescent="0.3"/>
    <row r="110" ht="19.95" customHeight="1" x14ac:dyDescent="0.3"/>
    <row r="111" ht="19.95" customHeight="1" x14ac:dyDescent="0.3"/>
    <row r="112" ht="19.95" customHeight="1" x14ac:dyDescent="0.3"/>
    <row r="113" ht="19.95" customHeight="1" x14ac:dyDescent="0.3"/>
    <row r="114" ht="19.95" customHeight="1" x14ac:dyDescent="0.3"/>
    <row r="115" ht="19.95" customHeight="1" x14ac:dyDescent="0.3"/>
    <row r="116" ht="19.95" customHeight="1" x14ac:dyDescent="0.3"/>
    <row r="117" ht="19.95" customHeight="1" x14ac:dyDescent="0.3"/>
    <row r="118" ht="19.95" customHeight="1" x14ac:dyDescent="0.3"/>
    <row r="119" ht="19.95" customHeight="1" x14ac:dyDescent="0.3"/>
  </sheetData>
  <mergeCells count="19">
    <mergeCell ref="A14:F14"/>
    <mergeCell ref="B15:C15"/>
    <mergeCell ref="B16:C16"/>
    <mergeCell ref="B17:C17"/>
    <mergeCell ref="E9:F13"/>
    <mergeCell ref="B12:C12"/>
    <mergeCell ref="B13:C13"/>
    <mergeCell ref="A1:C1"/>
    <mergeCell ref="E1:F1"/>
    <mergeCell ref="B4:C4"/>
    <mergeCell ref="B5:C5"/>
    <mergeCell ref="B6:C6"/>
    <mergeCell ref="B3:C3"/>
    <mergeCell ref="A2:D2"/>
    <mergeCell ref="B7:C7"/>
    <mergeCell ref="B8:C8"/>
    <mergeCell ref="B9:C9"/>
    <mergeCell ref="B10:C10"/>
    <mergeCell ref="B11:C11"/>
  </mergeCells>
  <printOptions horizontalCentered="1"/>
  <pageMargins left="0.25" right="0.25" top="0.75" bottom="0.75" header="0.3" footer="0.3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2281709-2287-48B8-AA04-F927AE9E0E50}">
          <x14:formula1>
            <xm:f>'BURDEN CODES'!$D$2:$D$14</xm:f>
          </x14:formula1>
          <xm:sqref>B17:C17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0DF89-7850-49DF-A6F8-95DA0A1CF99F}">
  <sheetPr>
    <tabColor theme="9" tint="0.39997558519241921"/>
  </sheetPr>
  <dimension ref="A1:Q11"/>
  <sheetViews>
    <sheetView view="pageBreakPreview" zoomScaleNormal="100" zoomScaleSheetLayoutView="100" workbookViewId="0">
      <selection activeCell="G17" sqref="G17"/>
    </sheetView>
  </sheetViews>
  <sheetFormatPr defaultRowHeight="24.45" customHeight="1" x14ac:dyDescent="0.3"/>
  <cols>
    <col min="1" max="14" width="8.88671875" style="1"/>
    <col min="15" max="15" width="8.88671875" style="1" customWidth="1"/>
  </cols>
  <sheetData>
    <row r="1" spans="1:17" ht="24.45" customHeight="1" x14ac:dyDescent="0.3">
      <c r="A1" s="326" t="s">
        <v>4034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7" ht="22.8" customHeight="1" x14ac:dyDescent="0.3">
      <c r="A2" s="327" t="s">
        <v>4035</v>
      </c>
      <c r="B2" s="327"/>
      <c r="C2" s="327"/>
      <c r="D2" s="327"/>
      <c r="E2" s="327"/>
      <c r="F2" s="327"/>
      <c r="G2" s="327"/>
      <c r="H2" s="327"/>
      <c r="I2" s="327"/>
      <c r="J2" s="327"/>
      <c r="K2" s="327"/>
      <c r="L2" s="327"/>
      <c r="M2" s="327"/>
      <c r="N2" s="327"/>
      <c r="O2" s="327"/>
    </row>
    <row r="3" spans="1:17" ht="24.45" customHeight="1" x14ac:dyDescent="0.3">
      <c r="A3" s="325" t="s">
        <v>4036</v>
      </c>
      <c r="B3" s="325"/>
      <c r="C3" s="325"/>
      <c r="D3" s="325"/>
      <c r="E3" s="325"/>
      <c r="F3" s="325"/>
      <c r="G3" s="325"/>
      <c r="H3" s="325"/>
      <c r="I3" s="325"/>
      <c r="J3" s="325"/>
      <c r="K3" s="325"/>
      <c r="L3" s="325"/>
      <c r="M3" s="325"/>
      <c r="N3" s="325"/>
      <c r="O3" s="325"/>
    </row>
    <row r="4" spans="1:17" ht="24.45" customHeight="1" x14ac:dyDescent="0.3">
      <c r="A4" s="325" t="s">
        <v>4037</v>
      </c>
      <c r="B4" s="325"/>
      <c r="C4" s="325"/>
      <c r="D4" s="325"/>
      <c r="E4" s="325"/>
      <c r="F4" s="325"/>
      <c r="G4" s="325"/>
      <c r="H4" s="325"/>
      <c r="I4" s="325"/>
      <c r="J4" s="325"/>
      <c r="K4" s="325"/>
      <c r="L4" s="325"/>
      <c r="M4" s="325"/>
      <c r="N4" s="325"/>
      <c r="O4" s="325"/>
    </row>
    <row r="5" spans="1:17" ht="24.45" customHeight="1" x14ac:dyDescent="0.3">
      <c r="A5" s="325" t="s">
        <v>4038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</row>
    <row r="6" spans="1:17" ht="24.45" customHeight="1" x14ac:dyDescent="0.3">
      <c r="A6" s="325" t="s">
        <v>4039</v>
      </c>
      <c r="B6" s="325"/>
      <c r="C6" s="325"/>
      <c r="D6" s="325"/>
      <c r="E6" s="325"/>
      <c r="F6" s="325"/>
      <c r="G6" s="325"/>
      <c r="H6" s="325"/>
      <c r="I6" s="325"/>
      <c r="J6" s="325"/>
      <c r="K6" s="325"/>
      <c r="L6" s="325"/>
      <c r="M6" s="325"/>
      <c r="N6" s="325"/>
      <c r="O6" s="325"/>
      <c r="P6" s="1"/>
      <c r="Q6" s="1"/>
    </row>
    <row r="7" spans="1:17" ht="24.45" customHeight="1" x14ac:dyDescent="0.3">
      <c r="A7" s="325" t="s">
        <v>4040</v>
      </c>
      <c r="B7" s="325"/>
      <c r="C7" s="325"/>
      <c r="D7" s="325"/>
      <c r="E7" s="325"/>
      <c r="F7" s="325"/>
      <c r="G7" s="325"/>
      <c r="H7" s="325"/>
      <c r="I7" s="325"/>
      <c r="J7" s="325"/>
      <c r="K7" s="325"/>
      <c r="L7" s="325"/>
      <c r="M7" s="325"/>
      <c r="N7" s="325"/>
      <c r="O7" s="325"/>
    </row>
    <row r="8" spans="1:17" ht="24.45" customHeight="1" x14ac:dyDescent="0.3">
      <c r="A8" s="325" t="s">
        <v>4041</v>
      </c>
      <c r="B8" s="325"/>
      <c r="C8" s="325"/>
      <c r="D8" s="325"/>
      <c r="E8" s="325"/>
      <c r="F8" s="325"/>
      <c r="G8" s="325"/>
      <c r="H8" s="325"/>
      <c r="I8" s="325"/>
      <c r="J8" s="325"/>
      <c r="K8" s="325"/>
      <c r="L8" s="325"/>
      <c r="M8" s="325"/>
      <c r="N8" s="325"/>
      <c r="O8" s="325"/>
    </row>
    <row r="9" spans="1:17" ht="24.45" customHeight="1" x14ac:dyDescent="0.3">
      <c r="A9" s="325" t="s">
        <v>4042</v>
      </c>
      <c r="B9" s="325"/>
      <c r="C9" s="325"/>
      <c r="D9" s="325"/>
      <c r="E9" s="325"/>
      <c r="F9" s="325"/>
      <c r="G9" s="325"/>
      <c r="H9" s="325"/>
      <c r="I9" s="325"/>
      <c r="J9" s="325"/>
      <c r="K9" s="325"/>
      <c r="L9" s="325"/>
      <c r="M9" s="325"/>
      <c r="N9" s="325"/>
      <c r="O9" s="325"/>
    </row>
    <row r="10" spans="1:17" ht="24.45" customHeight="1" x14ac:dyDescent="0.3">
      <c r="A10" s="325" t="s">
        <v>4043</v>
      </c>
      <c r="B10" s="325"/>
      <c r="C10" s="325"/>
      <c r="D10" s="325"/>
      <c r="E10" s="325"/>
      <c r="F10" s="325"/>
      <c r="G10" s="325"/>
      <c r="H10" s="325"/>
      <c r="I10" s="325"/>
      <c r="J10" s="325"/>
      <c r="K10" s="325"/>
      <c r="L10" s="325"/>
      <c r="M10" s="325"/>
      <c r="N10" s="325"/>
      <c r="O10" s="325"/>
    </row>
    <row r="11" spans="1:17" ht="24.45" customHeight="1" x14ac:dyDescent="0.3">
      <c r="A11" s="325" t="s">
        <v>4044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5"/>
      <c r="L11" s="325"/>
      <c r="M11" s="325"/>
      <c r="N11" s="325"/>
      <c r="O11" s="325"/>
    </row>
  </sheetData>
  <mergeCells count="11">
    <mergeCell ref="A6:O6"/>
    <mergeCell ref="A1:O1"/>
    <mergeCell ref="A2:O2"/>
    <mergeCell ref="A3:O3"/>
    <mergeCell ref="A4:O4"/>
    <mergeCell ref="A5:O5"/>
    <mergeCell ref="A7:O7"/>
    <mergeCell ref="A8:O8"/>
    <mergeCell ref="A9:O9"/>
    <mergeCell ref="A10:O10"/>
    <mergeCell ref="A11:O11"/>
  </mergeCells>
  <printOptions horizontalCentered="1"/>
  <pageMargins left="0.25" right="0.25" top="0.5" bottom="0.25" header="0.25" footer="0.25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F2447-AF8C-46F6-9CDF-D0CAF8BF9D85}">
  <sheetPr codeName="Sheet7">
    <tabColor theme="0" tint="-0.249977111117893"/>
  </sheetPr>
  <dimension ref="A1:A21"/>
  <sheetViews>
    <sheetView workbookViewId="0">
      <selection activeCell="D22" sqref="D22"/>
    </sheetView>
  </sheetViews>
  <sheetFormatPr defaultRowHeight="14.4" x14ac:dyDescent="0.3"/>
  <cols>
    <col min="1" max="1" width="29.6640625" bestFit="1" customWidth="1"/>
  </cols>
  <sheetData>
    <row r="1" spans="1:1" x14ac:dyDescent="0.3">
      <c r="A1" t="s">
        <v>973</v>
      </c>
    </row>
    <row r="2" spans="1:1" x14ac:dyDescent="0.3">
      <c r="A2" s="70" t="s">
        <v>974</v>
      </c>
    </row>
    <row r="3" spans="1:1" x14ac:dyDescent="0.3">
      <c r="A3" s="70" t="s">
        <v>975</v>
      </c>
    </row>
    <row r="4" spans="1:1" x14ac:dyDescent="0.3">
      <c r="A4" s="70" t="s">
        <v>976</v>
      </c>
    </row>
    <row r="5" spans="1:1" x14ac:dyDescent="0.3">
      <c r="A5" s="70" t="s">
        <v>977</v>
      </c>
    </row>
    <row r="6" spans="1:1" x14ac:dyDescent="0.3">
      <c r="A6" s="70" t="s">
        <v>978</v>
      </c>
    </row>
    <row r="7" spans="1:1" x14ac:dyDescent="0.3">
      <c r="A7" s="70" t="s">
        <v>979</v>
      </c>
    </row>
    <row r="8" spans="1:1" x14ac:dyDescent="0.3">
      <c r="A8" s="70" t="s">
        <v>980</v>
      </c>
    </row>
    <row r="9" spans="1:1" x14ac:dyDescent="0.3">
      <c r="A9" s="70" t="s">
        <v>981</v>
      </c>
    </row>
    <row r="10" spans="1:1" x14ac:dyDescent="0.3">
      <c r="A10" s="70" t="s">
        <v>982</v>
      </c>
    </row>
    <row r="11" spans="1:1" x14ac:dyDescent="0.3">
      <c r="A11" s="70" t="s">
        <v>983</v>
      </c>
    </row>
    <row r="12" spans="1:1" x14ac:dyDescent="0.3">
      <c r="A12" s="70" t="s">
        <v>984</v>
      </c>
    </row>
    <row r="13" spans="1:1" x14ac:dyDescent="0.3">
      <c r="A13" s="70" t="s">
        <v>985</v>
      </c>
    </row>
    <row r="14" spans="1:1" x14ac:dyDescent="0.3">
      <c r="A14" s="70" t="s">
        <v>986</v>
      </c>
    </row>
    <row r="15" spans="1:1" x14ac:dyDescent="0.3">
      <c r="A15" s="70"/>
    </row>
    <row r="16" spans="1:1" x14ac:dyDescent="0.3">
      <c r="A16" s="70"/>
    </row>
    <row r="17" spans="1:1" x14ac:dyDescent="0.3">
      <c r="A17" s="70"/>
    </row>
    <row r="18" spans="1:1" x14ac:dyDescent="0.3">
      <c r="A18" s="70"/>
    </row>
    <row r="19" spans="1:1" x14ac:dyDescent="0.3">
      <c r="A19" s="70"/>
    </row>
    <row r="20" spans="1:1" x14ac:dyDescent="0.3">
      <c r="A20" s="70"/>
    </row>
    <row r="21" spans="1:1" x14ac:dyDescent="0.3">
      <c r="A21" s="70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3696B-9250-488C-91AF-78006822B230}">
  <sheetPr codeName="Sheet8">
    <tabColor theme="0" tint="-0.249977111117893"/>
  </sheetPr>
  <dimension ref="A1:A21"/>
  <sheetViews>
    <sheetView workbookViewId="0">
      <selection activeCell="A24" sqref="A24"/>
    </sheetView>
  </sheetViews>
  <sheetFormatPr defaultRowHeight="14.4" x14ac:dyDescent="0.3"/>
  <cols>
    <col min="1" max="1" width="29.6640625" bestFit="1" customWidth="1"/>
  </cols>
  <sheetData>
    <row r="1" spans="1:1" x14ac:dyDescent="0.3">
      <c r="A1" t="s">
        <v>130</v>
      </c>
    </row>
    <row r="2" spans="1:1" x14ac:dyDescent="0.3">
      <c r="A2" s="70" t="s">
        <v>131</v>
      </c>
    </row>
    <row r="3" spans="1:1" x14ac:dyDescent="0.3">
      <c r="A3" s="70" t="s">
        <v>132</v>
      </c>
    </row>
    <row r="4" spans="1:1" x14ac:dyDescent="0.3">
      <c r="A4" s="70" t="s">
        <v>133</v>
      </c>
    </row>
    <row r="5" spans="1:1" x14ac:dyDescent="0.3">
      <c r="A5" s="70" t="s">
        <v>134</v>
      </c>
    </row>
    <row r="6" spans="1:1" x14ac:dyDescent="0.3">
      <c r="A6" s="70" t="s">
        <v>135</v>
      </c>
    </row>
    <row r="7" spans="1:1" x14ac:dyDescent="0.3">
      <c r="A7" s="70" t="s">
        <v>136</v>
      </c>
    </row>
    <row r="8" spans="1:1" x14ac:dyDescent="0.3">
      <c r="A8" s="70" t="s">
        <v>137</v>
      </c>
    </row>
    <row r="9" spans="1:1" x14ac:dyDescent="0.3">
      <c r="A9" s="70" t="s">
        <v>138</v>
      </c>
    </row>
    <row r="10" spans="1:1" x14ac:dyDescent="0.3">
      <c r="A10" s="70" t="s">
        <v>139</v>
      </c>
    </row>
    <row r="11" spans="1:1" x14ac:dyDescent="0.3">
      <c r="A11" s="70" t="s">
        <v>140</v>
      </c>
    </row>
    <row r="12" spans="1:1" x14ac:dyDescent="0.3">
      <c r="A12" s="70" t="s">
        <v>141</v>
      </c>
    </row>
    <row r="13" spans="1:1" x14ac:dyDescent="0.3">
      <c r="A13" s="70" t="s">
        <v>142</v>
      </c>
    </row>
    <row r="14" spans="1:1" x14ac:dyDescent="0.3">
      <c r="A14" s="70" t="s">
        <v>143</v>
      </c>
    </row>
    <row r="15" spans="1:1" x14ac:dyDescent="0.3">
      <c r="A15" s="70" t="s">
        <v>144</v>
      </c>
    </row>
    <row r="16" spans="1:1" x14ac:dyDescent="0.3">
      <c r="A16" s="70" t="s">
        <v>145</v>
      </c>
    </row>
    <row r="17" spans="1:1" x14ac:dyDescent="0.3">
      <c r="A17" s="70" t="s">
        <v>146</v>
      </c>
    </row>
    <row r="18" spans="1:1" x14ac:dyDescent="0.3">
      <c r="A18" s="70" t="s">
        <v>147</v>
      </c>
    </row>
    <row r="19" spans="1:1" x14ac:dyDescent="0.3">
      <c r="A19" s="70" t="s">
        <v>148</v>
      </c>
    </row>
    <row r="20" spans="1:1" x14ac:dyDescent="0.3">
      <c r="A20" s="70" t="s">
        <v>149</v>
      </c>
    </row>
    <row r="21" spans="1:1" x14ac:dyDescent="0.3">
      <c r="A21" s="70" t="s">
        <v>150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4ADF4-979C-4697-8A4E-94231C89EFD6}">
  <sheetPr codeName="Sheet9">
    <tabColor theme="0" tint="-0.249977111117893"/>
  </sheetPr>
  <dimension ref="A1:F831"/>
  <sheetViews>
    <sheetView topLeftCell="A82" workbookViewId="0">
      <selection activeCell="B44" sqref="B44"/>
    </sheetView>
  </sheetViews>
  <sheetFormatPr defaultColWidth="29.33203125" defaultRowHeight="14.4" x14ac:dyDescent="0.3"/>
  <cols>
    <col min="1" max="1" width="8.88671875" bestFit="1" customWidth="1"/>
    <col min="2" max="2" width="27.109375" bestFit="1" customWidth="1"/>
    <col min="3" max="3" width="7.109375" bestFit="1" customWidth="1"/>
    <col min="4" max="4" width="27.5546875" bestFit="1" customWidth="1"/>
    <col min="5" max="5" width="4.33203125" customWidth="1"/>
  </cols>
  <sheetData>
    <row r="1" spans="1:6" x14ac:dyDescent="0.3">
      <c r="A1" s="71" t="s">
        <v>152</v>
      </c>
      <c r="B1" s="71" t="s">
        <v>153</v>
      </c>
      <c r="C1" s="71" t="s">
        <v>154</v>
      </c>
      <c r="D1" s="71" t="s">
        <v>155</v>
      </c>
    </row>
    <row r="2" spans="1:6" x14ac:dyDescent="0.3">
      <c r="A2" s="72" t="str">
        <f t="shared" ref="A2:A65" si="0">"10"</f>
        <v>10</v>
      </c>
      <c r="B2" s="72" t="s">
        <v>156</v>
      </c>
      <c r="C2" s="72" t="str">
        <f>"10"</f>
        <v>10</v>
      </c>
      <c r="D2" s="72" t="s">
        <v>157</v>
      </c>
      <c r="F2" t="str">
        <f>C2&amp;" "&amp;D2</f>
        <v>10 ITG MONTCLAIR</v>
      </c>
    </row>
    <row r="3" spans="1:6" x14ac:dyDescent="0.3">
      <c r="A3" s="72" t="str">
        <f t="shared" si="0"/>
        <v>10</v>
      </c>
      <c r="B3" s="72" t="s">
        <v>156</v>
      </c>
      <c r="C3" s="72" t="str">
        <f>"20"</f>
        <v>20</v>
      </c>
      <c r="D3" s="72" t="s">
        <v>158</v>
      </c>
      <c r="F3" t="str">
        <f t="shared" ref="F3:F66" si="1">C3&amp;" "&amp;D3</f>
        <v>20 ITG SONOMA</v>
      </c>
    </row>
    <row r="4" spans="1:6" x14ac:dyDescent="0.3">
      <c r="A4" s="72" t="str">
        <f t="shared" si="0"/>
        <v>10</v>
      </c>
      <c r="B4" s="72" t="s">
        <v>156</v>
      </c>
      <c r="C4" s="72" t="str">
        <f>"30"</f>
        <v>30</v>
      </c>
      <c r="D4" s="72" t="s">
        <v>159</v>
      </c>
      <c r="F4" t="str">
        <f t="shared" si="1"/>
        <v>30 ITG USA GOLD</v>
      </c>
    </row>
    <row r="5" spans="1:6" x14ac:dyDescent="0.3">
      <c r="A5" s="72" t="str">
        <f t="shared" si="0"/>
        <v>10</v>
      </c>
      <c r="B5" s="72" t="s">
        <v>156</v>
      </c>
      <c r="C5" s="72" t="str">
        <f>"40"</f>
        <v>40</v>
      </c>
      <c r="D5" s="72" t="s">
        <v>160</v>
      </c>
      <c r="F5" t="str">
        <f t="shared" si="1"/>
        <v>40 ITG FORTUNA</v>
      </c>
    </row>
    <row r="6" spans="1:6" x14ac:dyDescent="0.3">
      <c r="A6" s="72" t="str">
        <f t="shared" si="0"/>
        <v>10</v>
      </c>
      <c r="B6" s="72" t="s">
        <v>156</v>
      </c>
      <c r="C6" s="72" t="str">
        <f>"50"</f>
        <v>50</v>
      </c>
      <c r="D6" s="72" t="s">
        <v>161</v>
      </c>
      <c r="F6" t="str">
        <f t="shared" si="1"/>
        <v>50 ITG RAVE</v>
      </c>
    </row>
    <row r="7" spans="1:6" x14ac:dyDescent="0.3">
      <c r="A7" s="72" t="str">
        <f t="shared" si="0"/>
        <v>10</v>
      </c>
      <c r="B7" s="72" t="s">
        <v>156</v>
      </c>
      <c r="C7" s="72" t="str">
        <f>"60"</f>
        <v>60</v>
      </c>
      <c r="D7" s="72" t="s">
        <v>162</v>
      </c>
      <c r="F7" t="str">
        <f t="shared" si="1"/>
        <v>60 ITG CROWNS</v>
      </c>
    </row>
    <row r="8" spans="1:6" x14ac:dyDescent="0.3">
      <c r="A8" s="72" t="str">
        <f t="shared" si="0"/>
        <v>10</v>
      </c>
      <c r="B8" s="72" t="s">
        <v>156</v>
      </c>
      <c r="C8" s="72" t="str">
        <f>"70"</f>
        <v>70</v>
      </c>
      <c r="D8" s="72" t="s">
        <v>163</v>
      </c>
      <c r="F8" t="str">
        <f t="shared" si="1"/>
        <v>70 JTI WAVE</v>
      </c>
    </row>
    <row r="9" spans="1:6" x14ac:dyDescent="0.3">
      <c r="A9" s="72" t="str">
        <f t="shared" si="0"/>
        <v>10</v>
      </c>
      <c r="B9" s="72" t="s">
        <v>156</v>
      </c>
      <c r="C9" s="72" t="str">
        <f>"80"</f>
        <v>80</v>
      </c>
      <c r="D9" s="72" t="s">
        <v>164</v>
      </c>
      <c r="F9" t="str">
        <f t="shared" si="1"/>
        <v>80 KT&amp;G TIME</v>
      </c>
    </row>
    <row r="10" spans="1:6" x14ac:dyDescent="0.3">
      <c r="A10" s="72" t="str">
        <f t="shared" si="0"/>
        <v>10</v>
      </c>
      <c r="B10" s="72" t="s">
        <v>156</v>
      </c>
      <c r="C10" s="72" t="str">
        <f>"85"</f>
        <v>85</v>
      </c>
      <c r="D10" s="72" t="s">
        <v>165</v>
      </c>
      <c r="F10" t="str">
        <f t="shared" si="1"/>
        <v>85 CHEYENNE CIGS</v>
      </c>
    </row>
    <row r="11" spans="1:6" x14ac:dyDescent="0.3">
      <c r="A11" s="72" t="str">
        <f t="shared" si="0"/>
        <v>10</v>
      </c>
      <c r="B11" s="72" t="s">
        <v>156</v>
      </c>
      <c r="C11" s="72" t="str">
        <f>"90"</f>
        <v>90</v>
      </c>
      <c r="D11" s="72" t="s">
        <v>166</v>
      </c>
      <c r="F11" t="str">
        <f t="shared" si="1"/>
        <v>90 JTI WINGS</v>
      </c>
    </row>
    <row r="12" spans="1:6" x14ac:dyDescent="0.3">
      <c r="A12" s="72" t="str">
        <f t="shared" si="0"/>
        <v>10</v>
      </c>
      <c r="B12" s="72" t="s">
        <v>156</v>
      </c>
      <c r="C12" s="72" t="str">
        <f>"100"</f>
        <v>100</v>
      </c>
      <c r="D12" s="72" t="s">
        <v>167</v>
      </c>
      <c r="F12" t="str">
        <f t="shared" si="1"/>
        <v>100 JTI LD CIGARETTES</v>
      </c>
    </row>
    <row r="13" spans="1:6" x14ac:dyDescent="0.3">
      <c r="A13" s="72" t="str">
        <f t="shared" si="0"/>
        <v>10</v>
      </c>
      <c r="B13" s="72" t="s">
        <v>156</v>
      </c>
      <c r="C13" s="72" t="str">
        <f>"105"</f>
        <v>105</v>
      </c>
      <c r="D13" s="72" t="s">
        <v>168</v>
      </c>
      <c r="F13" t="str">
        <f t="shared" si="1"/>
        <v>105 JTI LD $0.30 OFF</v>
      </c>
    </row>
    <row r="14" spans="1:6" x14ac:dyDescent="0.3">
      <c r="A14" s="72" t="str">
        <f t="shared" si="0"/>
        <v>10</v>
      </c>
      <c r="B14" s="72" t="s">
        <v>156</v>
      </c>
      <c r="C14" s="72" t="str">
        <f>"110"</f>
        <v>110</v>
      </c>
      <c r="D14" s="72" t="s">
        <v>169</v>
      </c>
      <c r="F14" t="str">
        <f t="shared" si="1"/>
        <v>110 LIGGETT EVE</v>
      </c>
    </row>
    <row r="15" spans="1:6" x14ac:dyDescent="0.3">
      <c r="A15" s="72" t="str">
        <f t="shared" si="0"/>
        <v>10</v>
      </c>
      <c r="B15" s="72" t="s">
        <v>156</v>
      </c>
      <c r="C15" s="72" t="str">
        <f>"120"</f>
        <v>120</v>
      </c>
      <c r="D15" s="72" t="s">
        <v>170</v>
      </c>
      <c r="F15" t="str">
        <f t="shared" si="1"/>
        <v>120 LIGGETT GRAND PRIX</v>
      </c>
    </row>
    <row r="16" spans="1:6" x14ac:dyDescent="0.3">
      <c r="A16" s="72" t="str">
        <f t="shared" si="0"/>
        <v>10</v>
      </c>
      <c r="B16" s="72" t="s">
        <v>156</v>
      </c>
      <c r="C16" s="72" t="str">
        <f>"130"</f>
        <v>130</v>
      </c>
      <c r="D16" s="72" t="s">
        <v>171</v>
      </c>
      <c r="F16" t="str">
        <f t="shared" si="1"/>
        <v>130 LIGGETT LIGGETT SELECT</v>
      </c>
    </row>
    <row r="17" spans="1:6" x14ac:dyDescent="0.3">
      <c r="A17" s="72" t="str">
        <f t="shared" si="0"/>
        <v>10</v>
      </c>
      <c r="B17" s="72" t="s">
        <v>156</v>
      </c>
      <c r="C17" s="72" t="str">
        <f>"140"</f>
        <v>140</v>
      </c>
      <c r="D17" s="72" t="s">
        <v>172</v>
      </c>
      <c r="F17" t="str">
        <f t="shared" si="1"/>
        <v>140 LIGGETT PYRAMIDS</v>
      </c>
    </row>
    <row r="18" spans="1:6" x14ac:dyDescent="0.3">
      <c r="A18" s="72" t="str">
        <f t="shared" si="0"/>
        <v>10</v>
      </c>
      <c r="B18" s="72" t="s">
        <v>156</v>
      </c>
      <c r="C18" s="72" t="str">
        <f>"150"</f>
        <v>150</v>
      </c>
      <c r="D18" s="72" t="s">
        <v>173</v>
      </c>
      <c r="F18" t="str">
        <f t="shared" si="1"/>
        <v>150 LIGGETT EAGLE 20'S</v>
      </c>
    </row>
    <row r="19" spans="1:6" x14ac:dyDescent="0.3">
      <c r="A19" s="72" t="str">
        <f t="shared" si="0"/>
        <v>10</v>
      </c>
      <c r="B19" s="72" t="s">
        <v>156</v>
      </c>
      <c r="C19" s="72" t="str">
        <f>"160"</f>
        <v>160</v>
      </c>
      <c r="D19" s="72" t="s">
        <v>174</v>
      </c>
      <c r="F19" t="str">
        <f t="shared" si="1"/>
        <v>160 LIGGETT MONTEGO</v>
      </c>
    </row>
    <row r="20" spans="1:6" x14ac:dyDescent="0.3">
      <c r="A20" s="72" t="str">
        <f t="shared" si="0"/>
        <v>10</v>
      </c>
      <c r="B20" s="72" t="s">
        <v>156</v>
      </c>
      <c r="C20" s="72" t="str">
        <f>"170"</f>
        <v>170</v>
      </c>
      <c r="D20" s="72" t="s">
        <v>175</v>
      </c>
      <c r="F20" t="str">
        <f t="shared" si="1"/>
        <v>170 RJR KENT TRUE</v>
      </c>
    </row>
    <row r="21" spans="1:6" x14ac:dyDescent="0.3">
      <c r="A21" s="72" t="str">
        <f t="shared" si="0"/>
        <v>10</v>
      </c>
      <c r="B21" s="72" t="s">
        <v>156</v>
      </c>
      <c r="C21" s="72" t="str">
        <f>"180"</f>
        <v>180</v>
      </c>
      <c r="D21" s="72" t="s">
        <v>176</v>
      </c>
      <c r="F21" t="str">
        <f t="shared" si="1"/>
        <v>180 RAI NEWPORT</v>
      </c>
    </row>
    <row r="22" spans="1:6" x14ac:dyDescent="0.3">
      <c r="A22" s="72" t="str">
        <f t="shared" si="0"/>
        <v>10</v>
      </c>
      <c r="B22" s="72" t="s">
        <v>156</v>
      </c>
      <c r="C22" s="72" t="str">
        <f>"190"</f>
        <v>190</v>
      </c>
      <c r="D22" s="72" t="s">
        <v>177</v>
      </c>
      <c r="F22" t="str">
        <f t="shared" si="1"/>
        <v>190 RAI NEWPORT NON MENTHOL</v>
      </c>
    </row>
    <row r="23" spans="1:6" x14ac:dyDescent="0.3">
      <c r="A23" s="72" t="str">
        <f t="shared" si="0"/>
        <v>10</v>
      </c>
      <c r="B23" s="72" t="s">
        <v>156</v>
      </c>
      <c r="C23" s="72" t="str">
        <f>"200"</f>
        <v>200</v>
      </c>
      <c r="D23" s="72" t="s">
        <v>178</v>
      </c>
      <c r="F23" t="str">
        <f t="shared" si="1"/>
        <v>200 ITG MAVERICK</v>
      </c>
    </row>
    <row r="24" spans="1:6" x14ac:dyDescent="0.3">
      <c r="A24" s="72" t="str">
        <f t="shared" si="0"/>
        <v>10</v>
      </c>
      <c r="B24" s="72" t="s">
        <v>156</v>
      </c>
      <c r="C24" s="72" t="str">
        <f>"210"</f>
        <v>210</v>
      </c>
      <c r="D24" s="72" t="s">
        <v>179</v>
      </c>
      <c r="F24" t="str">
        <f t="shared" si="1"/>
        <v>210 RAI LUCKY STRIKE</v>
      </c>
    </row>
    <row r="25" spans="1:6" x14ac:dyDescent="0.3">
      <c r="A25" s="72" t="str">
        <f t="shared" si="0"/>
        <v>10</v>
      </c>
      <c r="B25" s="72" t="s">
        <v>156</v>
      </c>
      <c r="C25" s="72" t="str">
        <f>"211"</f>
        <v>211</v>
      </c>
      <c r="D25" s="72" t="s">
        <v>180</v>
      </c>
      <c r="F25" t="str">
        <f t="shared" si="1"/>
        <v>211 RAI CAMEL NON FILTER</v>
      </c>
    </row>
    <row r="26" spans="1:6" x14ac:dyDescent="0.3">
      <c r="A26" s="72" t="str">
        <f t="shared" si="0"/>
        <v>10</v>
      </c>
      <c r="B26" s="72" t="s">
        <v>156</v>
      </c>
      <c r="C26" s="72" t="str">
        <f>"212"</f>
        <v>212</v>
      </c>
      <c r="D26" s="72" t="s">
        <v>181</v>
      </c>
      <c r="F26" t="str">
        <f t="shared" si="1"/>
        <v>212 RAI PALL MALL NON FILTER</v>
      </c>
    </row>
    <row r="27" spans="1:6" x14ac:dyDescent="0.3">
      <c r="A27" s="72" t="str">
        <f t="shared" si="0"/>
        <v>10</v>
      </c>
      <c r="B27" s="72" t="s">
        <v>156</v>
      </c>
      <c r="C27" s="72" t="str">
        <f>"215"</f>
        <v>215</v>
      </c>
      <c r="D27" s="72" t="s">
        <v>182</v>
      </c>
      <c r="F27" t="str">
        <f t="shared" si="1"/>
        <v>215 ITG WINSTON</v>
      </c>
    </row>
    <row r="28" spans="1:6" x14ac:dyDescent="0.3">
      <c r="A28" s="72" t="str">
        <f t="shared" si="0"/>
        <v>10</v>
      </c>
      <c r="B28" s="72" t="s">
        <v>156</v>
      </c>
      <c r="C28" s="72" t="str">
        <f>"220"</f>
        <v>220</v>
      </c>
      <c r="D28" s="72" t="s">
        <v>183</v>
      </c>
      <c r="F28" t="str">
        <f t="shared" si="1"/>
        <v>220 PM PREMIUM</v>
      </c>
    </row>
    <row r="29" spans="1:6" x14ac:dyDescent="0.3">
      <c r="A29" s="72" t="str">
        <f t="shared" si="0"/>
        <v>10</v>
      </c>
      <c r="B29" s="72" t="s">
        <v>156</v>
      </c>
      <c r="C29" s="72" t="str">
        <f>"230"</f>
        <v>230</v>
      </c>
      <c r="D29" s="72" t="s">
        <v>184</v>
      </c>
      <c r="F29" t="str">
        <f t="shared" si="1"/>
        <v>230 PM VIRGINIA SLIM</v>
      </c>
    </row>
    <row r="30" spans="1:6" x14ac:dyDescent="0.3">
      <c r="A30" s="72" t="str">
        <f t="shared" si="0"/>
        <v>10</v>
      </c>
      <c r="B30" s="72" t="s">
        <v>156</v>
      </c>
      <c r="C30" s="72" t="str">
        <f>"240"</f>
        <v>240</v>
      </c>
      <c r="D30" s="72" t="s">
        <v>185</v>
      </c>
      <c r="F30" t="str">
        <f t="shared" si="1"/>
        <v>240 PM MARLBORO A</v>
      </c>
    </row>
    <row r="31" spans="1:6" x14ac:dyDescent="0.3">
      <c r="A31" s="72" t="str">
        <f t="shared" si="0"/>
        <v>10</v>
      </c>
      <c r="B31" s="72" t="s">
        <v>156</v>
      </c>
      <c r="C31" s="72" t="str">
        <f>"245"</f>
        <v>245</v>
      </c>
      <c r="D31" s="72" t="s">
        <v>186</v>
      </c>
      <c r="F31" t="str">
        <f t="shared" si="1"/>
        <v>245 PM MARLBORO B</v>
      </c>
    </row>
    <row r="32" spans="1:6" x14ac:dyDescent="0.3">
      <c r="A32" s="72" t="str">
        <f t="shared" si="0"/>
        <v>10</v>
      </c>
      <c r="B32" s="72" t="s">
        <v>156</v>
      </c>
      <c r="C32" s="72" t="str">
        <f>"246"</f>
        <v>246</v>
      </c>
      <c r="D32" s="72" t="s">
        <v>187</v>
      </c>
      <c r="F32" t="str">
        <f t="shared" si="1"/>
        <v>246 PM MARLBORO C</v>
      </c>
    </row>
    <row r="33" spans="1:6" x14ac:dyDescent="0.3">
      <c r="A33" s="72" t="str">
        <f t="shared" si="0"/>
        <v>10</v>
      </c>
      <c r="B33" s="72" t="s">
        <v>156</v>
      </c>
      <c r="C33" s="72" t="str">
        <f>"250"</f>
        <v>250</v>
      </c>
      <c r="D33" s="72" t="s">
        <v>188</v>
      </c>
      <c r="F33" t="str">
        <f t="shared" si="1"/>
        <v>250 PM B&amp;H LPRICE</v>
      </c>
    </row>
    <row r="34" spans="1:6" x14ac:dyDescent="0.3">
      <c r="A34" s="72" t="str">
        <f t="shared" si="0"/>
        <v>10</v>
      </c>
      <c r="B34" s="72" t="s">
        <v>156</v>
      </c>
      <c r="C34" s="72" t="str">
        <f>"260"</f>
        <v>260</v>
      </c>
      <c r="D34" s="72" t="s">
        <v>189</v>
      </c>
      <c r="F34" t="str">
        <f t="shared" si="1"/>
        <v>260 PM BASIC</v>
      </c>
    </row>
    <row r="35" spans="1:6" x14ac:dyDescent="0.3">
      <c r="A35" s="72" t="str">
        <f t="shared" si="0"/>
        <v>10</v>
      </c>
      <c r="B35" s="72" t="s">
        <v>156</v>
      </c>
      <c r="C35" s="72" t="str">
        <f>"270"</f>
        <v>270</v>
      </c>
      <c r="D35" s="72" t="s">
        <v>190</v>
      </c>
      <c r="F35" t="str">
        <f t="shared" si="1"/>
        <v>270 PM L&amp;M</v>
      </c>
    </row>
    <row r="36" spans="1:6" x14ac:dyDescent="0.3">
      <c r="A36" s="72" t="str">
        <f t="shared" si="0"/>
        <v>10</v>
      </c>
      <c r="B36" s="72" t="s">
        <v>156</v>
      </c>
      <c r="C36" s="72" t="str">
        <f>"280"</f>
        <v>280</v>
      </c>
      <c r="D36" s="72" t="s">
        <v>191</v>
      </c>
      <c r="F36" t="str">
        <f t="shared" si="1"/>
        <v>280 PM PARLIAMENT</v>
      </c>
    </row>
    <row r="37" spans="1:6" x14ac:dyDescent="0.3">
      <c r="A37" s="72" t="str">
        <f t="shared" si="0"/>
        <v>10</v>
      </c>
      <c r="B37" s="72" t="s">
        <v>156</v>
      </c>
      <c r="C37" s="72" t="str">
        <f>"290"</f>
        <v>290</v>
      </c>
      <c r="D37" s="72" t="s">
        <v>192</v>
      </c>
      <c r="F37" t="str">
        <f t="shared" si="1"/>
        <v>290 PM CHESTERFIELD</v>
      </c>
    </row>
    <row r="38" spans="1:6" x14ac:dyDescent="0.3">
      <c r="A38" s="72" t="str">
        <f t="shared" si="0"/>
        <v>10</v>
      </c>
      <c r="B38" s="72" t="s">
        <v>156</v>
      </c>
      <c r="C38" s="72" t="str">
        <f>"300"</f>
        <v>300</v>
      </c>
      <c r="D38" s="72" t="s">
        <v>193</v>
      </c>
      <c r="F38" t="str">
        <f t="shared" si="1"/>
        <v>300 PM NAT'S</v>
      </c>
    </row>
    <row r="39" spans="1:6" x14ac:dyDescent="0.3">
      <c r="A39" s="72" t="str">
        <f t="shared" si="0"/>
        <v>10</v>
      </c>
      <c r="B39" s="72" t="s">
        <v>156</v>
      </c>
      <c r="C39" s="72" t="str">
        <f>"305"</f>
        <v>305</v>
      </c>
      <c r="D39" s="72" t="s">
        <v>194</v>
      </c>
      <c r="F39" t="str">
        <f t="shared" si="1"/>
        <v>305 VNL PREMIUM</v>
      </c>
    </row>
    <row r="40" spans="1:6" x14ac:dyDescent="0.3">
      <c r="A40" s="72" t="str">
        <f t="shared" si="0"/>
        <v>10</v>
      </c>
      <c r="B40" s="72" t="s">
        <v>156</v>
      </c>
      <c r="C40" s="72" t="str">
        <f>"310"</f>
        <v>310</v>
      </c>
      <c r="D40" s="72" t="s">
        <v>195</v>
      </c>
      <c r="F40" t="str">
        <f t="shared" si="1"/>
        <v>310 RAI PREMIUMS</v>
      </c>
    </row>
    <row r="41" spans="1:6" x14ac:dyDescent="0.3">
      <c r="A41" s="72" t="str">
        <f t="shared" si="0"/>
        <v>10</v>
      </c>
      <c r="B41" s="72" t="s">
        <v>156</v>
      </c>
      <c r="C41" s="72" t="str">
        <f>"315"</f>
        <v>315</v>
      </c>
      <c r="D41" s="72" t="s">
        <v>196</v>
      </c>
      <c r="F41" t="str">
        <f t="shared" si="1"/>
        <v>315 RAI CRLTN MORE TRUE TYTN</v>
      </c>
    </row>
    <row r="42" spans="1:6" x14ac:dyDescent="0.3">
      <c r="A42" s="72" t="str">
        <f t="shared" si="0"/>
        <v>10</v>
      </c>
      <c r="B42" s="72" t="s">
        <v>156</v>
      </c>
      <c r="C42" s="72" t="str">
        <f>"320"</f>
        <v>320</v>
      </c>
      <c r="D42" s="72" t="s">
        <v>197</v>
      </c>
      <c r="F42" t="str">
        <f t="shared" si="1"/>
        <v>320 ITG SALEM</v>
      </c>
    </row>
    <row r="43" spans="1:6" x14ac:dyDescent="0.3">
      <c r="A43" s="72" t="str">
        <f t="shared" si="0"/>
        <v>10</v>
      </c>
      <c r="B43" s="72" t="s">
        <v>156</v>
      </c>
      <c r="C43" s="72" t="str">
        <f>"330"</f>
        <v>330</v>
      </c>
      <c r="D43" s="72" t="s">
        <v>198</v>
      </c>
      <c r="F43" t="str">
        <f t="shared" si="1"/>
        <v>330 ITG KOOL</v>
      </c>
    </row>
    <row r="44" spans="1:6" x14ac:dyDescent="0.3">
      <c r="A44" s="72" t="str">
        <f t="shared" si="0"/>
        <v>10</v>
      </c>
      <c r="B44" s="72" t="s">
        <v>156</v>
      </c>
      <c r="C44" s="72" t="str">
        <f>"331"</f>
        <v>331</v>
      </c>
      <c r="D44" s="72" t="s">
        <v>199</v>
      </c>
      <c r="F44" t="str">
        <f t="shared" si="1"/>
        <v>331 ITG KOOL NM LUXE $1 OFF</v>
      </c>
    </row>
    <row r="45" spans="1:6" x14ac:dyDescent="0.3">
      <c r="A45" s="72" t="str">
        <f t="shared" si="0"/>
        <v>10</v>
      </c>
      <c r="B45" s="72" t="s">
        <v>156</v>
      </c>
      <c r="C45" s="72" t="str">
        <f>"332"</f>
        <v>332</v>
      </c>
      <c r="D45" s="72" t="s">
        <v>200</v>
      </c>
      <c r="F45" t="str">
        <f t="shared" si="1"/>
        <v>332 ITG KOOL $0.50 OFF</v>
      </c>
    </row>
    <row r="46" spans="1:6" x14ac:dyDescent="0.3">
      <c r="A46" s="72" t="str">
        <f t="shared" si="0"/>
        <v>10</v>
      </c>
      <c r="B46" s="72" t="s">
        <v>156</v>
      </c>
      <c r="C46" s="72" t="str">
        <f>"340"</f>
        <v>340</v>
      </c>
      <c r="D46" s="72" t="s">
        <v>201</v>
      </c>
      <c r="F46" t="str">
        <f t="shared" si="1"/>
        <v>340 RAI CAMEL</v>
      </c>
    </row>
    <row r="47" spans="1:6" x14ac:dyDescent="0.3">
      <c r="A47" s="72" t="str">
        <f t="shared" si="0"/>
        <v>10</v>
      </c>
      <c r="B47" s="72" t="s">
        <v>156</v>
      </c>
      <c r="C47" s="72" t="str">
        <f>"345"</f>
        <v>345</v>
      </c>
      <c r="D47" s="72" t="s">
        <v>202</v>
      </c>
      <c r="F47" t="str">
        <f t="shared" si="1"/>
        <v>345 RAI KAMEL RED</v>
      </c>
    </row>
    <row r="48" spans="1:6" x14ac:dyDescent="0.3">
      <c r="A48" s="72" t="str">
        <f t="shared" si="0"/>
        <v>10</v>
      </c>
      <c r="B48" s="72" t="s">
        <v>156</v>
      </c>
      <c r="C48" s="72" t="str">
        <f>"346"</f>
        <v>346</v>
      </c>
      <c r="D48" s="72" t="s">
        <v>203</v>
      </c>
      <c r="F48" t="str">
        <f t="shared" si="1"/>
        <v>346 RAI CAMEL MID</v>
      </c>
    </row>
    <row r="49" spans="1:6" x14ac:dyDescent="0.3">
      <c r="A49" s="72" t="str">
        <f t="shared" si="0"/>
        <v>10</v>
      </c>
      <c r="B49" s="72" t="s">
        <v>156</v>
      </c>
      <c r="C49" s="72" t="str">
        <f>"350"</f>
        <v>350</v>
      </c>
      <c r="D49" s="72" t="s">
        <v>204</v>
      </c>
      <c r="F49" t="str">
        <f t="shared" si="1"/>
        <v>350 RAI PALL MALL</v>
      </c>
    </row>
    <row r="50" spans="1:6" x14ac:dyDescent="0.3">
      <c r="A50" s="72" t="str">
        <f t="shared" si="0"/>
        <v>10</v>
      </c>
      <c r="B50" s="72" t="s">
        <v>156</v>
      </c>
      <c r="C50" s="72" t="str">
        <f>"360"</f>
        <v>360</v>
      </c>
      <c r="D50" s="72" t="s">
        <v>205</v>
      </c>
      <c r="F50" t="str">
        <f t="shared" si="1"/>
        <v>360 RAI DORAL &amp; GPC</v>
      </c>
    </row>
    <row r="51" spans="1:6" x14ac:dyDescent="0.3">
      <c r="A51" s="72" t="str">
        <f t="shared" si="0"/>
        <v>10</v>
      </c>
      <c r="B51" s="72" t="s">
        <v>156</v>
      </c>
      <c r="C51" s="72" t="str">
        <f>"370"</f>
        <v>370</v>
      </c>
      <c r="D51" s="72" t="s">
        <v>206</v>
      </c>
      <c r="F51" t="str">
        <f t="shared" si="1"/>
        <v>370 RAI MISTY</v>
      </c>
    </row>
    <row r="52" spans="1:6" x14ac:dyDescent="0.3">
      <c r="A52" s="72" t="str">
        <f t="shared" si="0"/>
        <v>10</v>
      </c>
      <c r="B52" s="72" t="s">
        <v>156</v>
      </c>
      <c r="C52" s="72" t="str">
        <f>"380"</f>
        <v>380</v>
      </c>
      <c r="D52" s="72" t="s">
        <v>207</v>
      </c>
      <c r="F52" t="str">
        <f t="shared" si="1"/>
        <v>380 SANTA FE AMERICAN SPIRIT</v>
      </c>
    </row>
    <row r="53" spans="1:6" x14ac:dyDescent="0.3">
      <c r="A53" s="72" t="str">
        <f t="shared" si="0"/>
        <v>10</v>
      </c>
      <c r="B53" s="72" t="s">
        <v>156</v>
      </c>
      <c r="C53" s="72" t="str">
        <f>"390"</f>
        <v>390</v>
      </c>
      <c r="D53" s="72" t="s">
        <v>208</v>
      </c>
      <c r="F53" t="str">
        <f t="shared" si="1"/>
        <v>390 SANTA FE AMER SPRT PREM</v>
      </c>
    </row>
    <row r="54" spans="1:6" x14ac:dyDescent="0.3">
      <c r="A54" s="72" t="str">
        <f t="shared" si="0"/>
        <v>10</v>
      </c>
      <c r="B54" s="72" t="s">
        <v>156</v>
      </c>
      <c r="C54" s="72" t="str">
        <f>"391"</f>
        <v>391</v>
      </c>
      <c r="D54" s="72" t="s">
        <v>209</v>
      </c>
      <c r="F54" t="str">
        <f t="shared" si="1"/>
        <v>391 AMER SPIRIT MID</v>
      </c>
    </row>
    <row r="55" spans="1:6" x14ac:dyDescent="0.3">
      <c r="A55" s="72" t="str">
        <f t="shared" si="0"/>
        <v>10</v>
      </c>
      <c r="B55" s="72" t="s">
        <v>156</v>
      </c>
      <c r="C55" s="72" t="str">
        <f>"392"</f>
        <v>392</v>
      </c>
      <c r="D55" s="72" t="s">
        <v>210</v>
      </c>
      <c r="F55" t="str">
        <f t="shared" si="1"/>
        <v>392 AMER SPIRIT $1 OFF</v>
      </c>
    </row>
    <row r="56" spans="1:6" x14ac:dyDescent="0.3">
      <c r="A56" s="72" t="str">
        <f t="shared" si="0"/>
        <v>10</v>
      </c>
      <c r="B56" s="72" t="s">
        <v>156</v>
      </c>
      <c r="C56" s="72" t="str">
        <f>"393"</f>
        <v>393</v>
      </c>
      <c r="D56" s="72" t="s">
        <v>211</v>
      </c>
      <c r="F56" t="str">
        <f t="shared" si="1"/>
        <v>393 AMER SPIRIT LOW $1 OFF</v>
      </c>
    </row>
    <row r="57" spans="1:6" x14ac:dyDescent="0.3">
      <c r="A57" s="72" t="str">
        <f t="shared" si="0"/>
        <v>10</v>
      </c>
      <c r="B57" s="72" t="s">
        <v>156</v>
      </c>
      <c r="C57" s="72" t="str">
        <f>"400"</f>
        <v>400</v>
      </c>
      <c r="D57" s="72" t="s">
        <v>212</v>
      </c>
      <c r="F57" t="str">
        <f t="shared" si="1"/>
        <v>400 PREMIER WILDHORSE CIGS</v>
      </c>
    </row>
    <row r="58" spans="1:6" x14ac:dyDescent="0.3">
      <c r="A58" s="72" t="str">
        <f t="shared" si="0"/>
        <v>10</v>
      </c>
      <c r="B58" s="72" t="s">
        <v>156</v>
      </c>
      <c r="C58" s="72" t="str">
        <f>"410"</f>
        <v>410</v>
      </c>
      <c r="D58" s="72" t="s">
        <v>213</v>
      </c>
      <c r="F58" t="str">
        <f t="shared" si="1"/>
        <v>410 CIGARETTE DEPARTMENT</v>
      </c>
    </row>
    <row r="59" spans="1:6" x14ac:dyDescent="0.3">
      <c r="A59" s="72" t="str">
        <f t="shared" si="0"/>
        <v>10</v>
      </c>
      <c r="B59" s="72" t="s">
        <v>156</v>
      </c>
      <c r="C59" s="72" t="str">
        <f>"440"</f>
        <v>440</v>
      </c>
      <c r="D59" s="72" t="s">
        <v>214</v>
      </c>
      <c r="F59" t="str">
        <f t="shared" si="1"/>
        <v>440 ITG SALEM GOLD $1.00 OFF</v>
      </c>
    </row>
    <row r="60" spans="1:6" x14ac:dyDescent="0.3">
      <c r="A60" s="72" t="str">
        <f t="shared" si="0"/>
        <v>10</v>
      </c>
      <c r="B60" s="72" t="s">
        <v>156</v>
      </c>
      <c r="C60" s="72" t="str">
        <f>"450"</f>
        <v>450</v>
      </c>
      <c r="D60" s="72" t="s">
        <v>215</v>
      </c>
      <c r="F60" t="str">
        <f t="shared" si="1"/>
        <v>450 RJI CAMEL $.50 OFF PACK</v>
      </c>
    </row>
    <row r="61" spans="1:6" x14ac:dyDescent="0.3">
      <c r="A61" s="72" t="str">
        <f t="shared" si="0"/>
        <v>10</v>
      </c>
      <c r="B61" s="72" t="s">
        <v>156</v>
      </c>
      <c r="C61" s="72" t="str">
        <f>"460"</f>
        <v>460</v>
      </c>
      <c r="D61" s="72" t="s">
        <v>216</v>
      </c>
      <c r="F61" t="str">
        <f t="shared" si="1"/>
        <v>460 PM MARLBORO $.50 OFF</v>
      </c>
    </row>
    <row r="62" spans="1:6" x14ac:dyDescent="0.3">
      <c r="A62" s="72" t="str">
        <f t="shared" si="0"/>
        <v>10</v>
      </c>
      <c r="B62" s="72" t="s">
        <v>156</v>
      </c>
      <c r="C62" s="72" t="str">
        <f>"470"</f>
        <v>470</v>
      </c>
      <c r="D62" s="72" t="s">
        <v>217</v>
      </c>
      <c r="F62" t="str">
        <f t="shared" si="1"/>
        <v>470 PM MARLBORO $1 OFF 1 PK</v>
      </c>
    </row>
    <row r="63" spans="1:6" x14ac:dyDescent="0.3">
      <c r="A63" s="72" t="str">
        <f t="shared" si="0"/>
        <v>10</v>
      </c>
      <c r="B63" s="72" t="s">
        <v>156</v>
      </c>
      <c r="C63" s="72" t="str">
        <f>"480"</f>
        <v>480</v>
      </c>
      <c r="D63" s="72" t="s">
        <v>218</v>
      </c>
      <c r="F63" t="str">
        <f t="shared" si="1"/>
        <v>480 PM MARLBORO $.75 OFF PK</v>
      </c>
    </row>
    <row r="64" spans="1:6" x14ac:dyDescent="0.3">
      <c r="A64" s="72" t="str">
        <f t="shared" si="0"/>
        <v>10</v>
      </c>
      <c r="B64" s="72" t="s">
        <v>156</v>
      </c>
      <c r="C64" s="72" t="str">
        <f>"490"</f>
        <v>490</v>
      </c>
      <c r="D64" s="72" t="s">
        <v>219</v>
      </c>
      <c r="F64" t="str">
        <f t="shared" si="1"/>
        <v>490 PM L&amp;M $.50 OFF 1 PACK</v>
      </c>
    </row>
    <row r="65" spans="1:6" x14ac:dyDescent="0.3">
      <c r="A65" s="72" t="str">
        <f t="shared" si="0"/>
        <v>10</v>
      </c>
      <c r="B65" s="72" t="s">
        <v>156</v>
      </c>
      <c r="C65" s="72" t="str">
        <f>"500"</f>
        <v>500</v>
      </c>
      <c r="D65" s="72" t="s">
        <v>220</v>
      </c>
      <c r="F65" t="str">
        <f t="shared" si="1"/>
        <v>500 RAI PALL MALL $.50 OFF</v>
      </c>
    </row>
    <row r="66" spans="1:6" x14ac:dyDescent="0.3">
      <c r="A66" s="72" t="str">
        <f t="shared" ref="A66:A91" si="2">"10"</f>
        <v>10</v>
      </c>
      <c r="B66" s="72" t="s">
        <v>156</v>
      </c>
      <c r="C66" s="72" t="str">
        <f>"510"</f>
        <v>510</v>
      </c>
      <c r="D66" s="72" t="s">
        <v>221</v>
      </c>
      <c r="F66" t="str">
        <f t="shared" si="1"/>
        <v>510 DELETE FILE</v>
      </c>
    </row>
    <row r="67" spans="1:6" x14ac:dyDescent="0.3">
      <c r="A67" s="72" t="str">
        <f t="shared" si="2"/>
        <v>10</v>
      </c>
      <c r="B67" s="72" t="s">
        <v>156</v>
      </c>
      <c r="C67" s="72" t="str">
        <f>"520"</f>
        <v>520</v>
      </c>
      <c r="D67" s="72" t="s">
        <v>222</v>
      </c>
      <c r="F67" t="str">
        <f t="shared" ref="F67:F131" si="3">C67&amp;" "&amp;D67</f>
        <v>520 RAI NEWPORT $.50 OFF PK</v>
      </c>
    </row>
    <row r="68" spans="1:6" x14ac:dyDescent="0.3">
      <c r="A68" s="72" t="str">
        <f t="shared" si="2"/>
        <v>10</v>
      </c>
      <c r="B68" s="72" t="s">
        <v>156</v>
      </c>
      <c r="C68" s="72" t="str">
        <f>"525"</f>
        <v>525</v>
      </c>
      <c r="D68" s="72" t="s">
        <v>223</v>
      </c>
      <c r="F68" t="str">
        <f t="shared" si="3"/>
        <v>525 RAI NEWPORT $1 OFF PK</v>
      </c>
    </row>
    <row r="69" spans="1:6" x14ac:dyDescent="0.3">
      <c r="A69" s="72" t="str">
        <f t="shared" si="2"/>
        <v>10</v>
      </c>
      <c r="B69" s="72" t="s">
        <v>156</v>
      </c>
      <c r="C69" s="72" t="str">
        <f>"530"</f>
        <v>530</v>
      </c>
      <c r="D69" s="72" t="s">
        <v>224</v>
      </c>
      <c r="F69" t="str">
        <f t="shared" si="3"/>
        <v>530 RAI CAMEL $.75 OFF PACK</v>
      </c>
    </row>
    <row r="70" spans="1:6" x14ac:dyDescent="0.3">
      <c r="A70" s="72" t="str">
        <f t="shared" si="2"/>
        <v>10</v>
      </c>
      <c r="B70" s="72" t="s">
        <v>156</v>
      </c>
      <c r="C70" s="72" t="str">
        <f>"540"</f>
        <v>540</v>
      </c>
      <c r="D70" s="72" t="s">
        <v>225</v>
      </c>
      <c r="F70" t="str">
        <f t="shared" si="3"/>
        <v>540 RAI NEWPORT $.25 OFF PK</v>
      </c>
    </row>
    <row r="71" spans="1:6" x14ac:dyDescent="0.3">
      <c r="A71" s="72" t="str">
        <f t="shared" si="2"/>
        <v>10</v>
      </c>
      <c r="B71" s="72" t="s">
        <v>156</v>
      </c>
      <c r="C71" s="72" t="str">
        <f>"550"</f>
        <v>550</v>
      </c>
      <c r="D71" s="72" t="s">
        <v>226</v>
      </c>
      <c r="F71" t="str">
        <f t="shared" si="3"/>
        <v>550 ITG WINSTON SEL $.50 OFF</v>
      </c>
    </row>
    <row r="72" spans="1:6" x14ac:dyDescent="0.3">
      <c r="A72" s="72" t="str">
        <f t="shared" si="2"/>
        <v>10</v>
      </c>
      <c r="B72" s="72" t="s">
        <v>156</v>
      </c>
      <c r="C72" s="72" t="str">
        <f>"560"</f>
        <v>560</v>
      </c>
      <c r="D72" s="72" t="s">
        <v>227</v>
      </c>
      <c r="F72" t="str">
        <f t="shared" si="3"/>
        <v>560 RAI LUCKY STRIKE .50 OFF</v>
      </c>
    </row>
    <row r="73" spans="1:6" x14ac:dyDescent="0.3">
      <c r="A73" s="72" t="str">
        <f t="shared" si="2"/>
        <v>10</v>
      </c>
      <c r="B73" s="72" t="s">
        <v>156</v>
      </c>
      <c r="C73" s="72" t="str">
        <f>"570"</f>
        <v>570</v>
      </c>
      <c r="D73" s="72" t="s">
        <v>228</v>
      </c>
      <c r="F73" t="str">
        <f t="shared" si="3"/>
        <v>570 ITG WINSTON BLACK $1 OFF</v>
      </c>
    </row>
    <row r="74" spans="1:6" x14ac:dyDescent="0.3">
      <c r="A74" s="72" t="str">
        <f t="shared" si="2"/>
        <v>10</v>
      </c>
      <c r="B74" s="72" t="s">
        <v>156</v>
      </c>
      <c r="C74" s="72" t="str">
        <f>"575"</f>
        <v>575</v>
      </c>
      <c r="D74" s="72" t="s">
        <v>229</v>
      </c>
      <c r="F74" t="str">
        <f t="shared" si="3"/>
        <v>575 RAI PALL MALL $1 OFF PK</v>
      </c>
    </row>
    <row r="75" spans="1:6" x14ac:dyDescent="0.3">
      <c r="A75" s="72" t="str">
        <f t="shared" si="2"/>
        <v>10</v>
      </c>
      <c r="B75" s="72" t="s">
        <v>156</v>
      </c>
      <c r="C75" s="72" t="str">
        <f>"580"</f>
        <v>580</v>
      </c>
      <c r="D75" s="72" t="s">
        <v>230</v>
      </c>
      <c r="F75" t="str">
        <f t="shared" si="3"/>
        <v>580 RAI CAMEL $.25 OFF 1 PK</v>
      </c>
    </row>
    <row r="76" spans="1:6" x14ac:dyDescent="0.3">
      <c r="A76" s="72" t="str">
        <f t="shared" si="2"/>
        <v>10</v>
      </c>
      <c r="B76" s="72" t="s">
        <v>156</v>
      </c>
      <c r="C76" s="72" t="str">
        <f>"590"</f>
        <v>590</v>
      </c>
      <c r="D76" s="72" t="s">
        <v>231</v>
      </c>
      <c r="F76" t="str">
        <f t="shared" si="3"/>
        <v>590 RAI PALL MALL .25 OFF PK</v>
      </c>
    </row>
    <row r="77" spans="1:6" x14ac:dyDescent="0.3">
      <c r="A77" s="72" t="str">
        <f t="shared" si="2"/>
        <v>10</v>
      </c>
      <c r="B77" s="72" t="s">
        <v>156</v>
      </c>
      <c r="C77" s="72" t="str">
        <f>"600"</f>
        <v>600</v>
      </c>
      <c r="D77" s="72" t="s">
        <v>232</v>
      </c>
      <c r="F77" t="str">
        <f t="shared" si="3"/>
        <v>600 RAI CAMEL $1.00 OFF PACK</v>
      </c>
    </row>
    <row r="78" spans="1:6" x14ac:dyDescent="0.3">
      <c r="A78" s="72" t="str">
        <f t="shared" si="2"/>
        <v>10</v>
      </c>
      <c r="B78" s="72" t="s">
        <v>156</v>
      </c>
      <c r="C78" s="72" t="str">
        <f>"610"</f>
        <v>610</v>
      </c>
      <c r="D78" s="72" t="s">
        <v>233</v>
      </c>
      <c r="F78" t="str">
        <f t="shared" si="3"/>
        <v>610 RAI LUCKY STRIKE $1 OFF</v>
      </c>
    </row>
    <row r="79" spans="1:6" x14ac:dyDescent="0.3">
      <c r="A79" s="72" t="str">
        <f t="shared" si="2"/>
        <v>10</v>
      </c>
      <c r="B79" s="72" t="s">
        <v>156</v>
      </c>
      <c r="C79" s="72" t="str">
        <f>"611"</f>
        <v>611</v>
      </c>
      <c r="D79" s="72" t="s">
        <v>234</v>
      </c>
      <c r="F79" t="str">
        <f t="shared" si="3"/>
        <v>611 RAI LUCKY STRIKE 1.50OFF</v>
      </c>
    </row>
    <row r="80" spans="1:6" x14ac:dyDescent="0.3">
      <c r="A80" s="72" t="str">
        <f t="shared" si="2"/>
        <v>10</v>
      </c>
      <c r="B80" s="72" t="s">
        <v>156</v>
      </c>
      <c r="C80" s="72" t="str">
        <f>"625"</f>
        <v>625</v>
      </c>
      <c r="D80" s="72" t="s">
        <v>235</v>
      </c>
      <c r="F80" t="str">
        <f t="shared" si="3"/>
        <v>625 XCALIBER 247</v>
      </c>
    </row>
    <row r="81" spans="1:6" x14ac:dyDescent="0.3">
      <c r="A81" s="72" t="str">
        <f t="shared" si="2"/>
        <v>10</v>
      </c>
      <c r="B81" s="72" t="s">
        <v>156</v>
      </c>
      <c r="C81" s="72" t="str">
        <f>"650"</f>
        <v>650</v>
      </c>
      <c r="D81" s="72" t="s">
        <v>236</v>
      </c>
      <c r="F81" t="str">
        <f t="shared" si="3"/>
        <v>650 CAPT BLACK LITTLE CIGARS</v>
      </c>
    </row>
    <row r="82" spans="1:6" x14ac:dyDescent="0.3">
      <c r="A82" s="72" t="str">
        <f t="shared" si="2"/>
        <v>10</v>
      </c>
      <c r="B82" s="72" t="s">
        <v>156</v>
      </c>
      <c r="C82" s="72" t="str">
        <f>"660"</f>
        <v>660</v>
      </c>
      <c r="D82" s="72" t="s">
        <v>237</v>
      </c>
      <c r="F82" t="str">
        <f t="shared" si="3"/>
        <v>660 CHEYENNE LITTLE CIGARS</v>
      </c>
    </row>
    <row r="83" spans="1:6" x14ac:dyDescent="0.3">
      <c r="A83" s="72" t="str">
        <f t="shared" si="2"/>
        <v>10</v>
      </c>
      <c r="B83" s="72" t="s">
        <v>156</v>
      </c>
      <c r="C83" s="72" t="str">
        <f>"690"</f>
        <v>690</v>
      </c>
      <c r="D83" s="72" t="s">
        <v>238</v>
      </c>
      <c r="F83" t="str">
        <f t="shared" si="3"/>
        <v>690 SWISHER KNG EDWARD LCGR</v>
      </c>
    </row>
    <row r="84" spans="1:6" x14ac:dyDescent="0.3">
      <c r="A84" s="72" t="str">
        <f t="shared" si="2"/>
        <v>10</v>
      </c>
      <c r="B84" s="72" t="s">
        <v>156</v>
      </c>
      <c r="C84" s="72" t="str">
        <f>"720"</f>
        <v>720</v>
      </c>
      <c r="D84" s="72" t="s">
        <v>239</v>
      </c>
      <c r="F84" t="str">
        <f t="shared" si="3"/>
        <v>720 ITG PHILLIE LCIGARS LP</v>
      </c>
    </row>
    <row r="85" spans="1:6" x14ac:dyDescent="0.3">
      <c r="A85" s="72" t="str">
        <f t="shared" si="2"/>
        <v>10</v>
      </c>
      <c r="B85" s="72" t="s">
        <v>156</v>
      </c>
      <c r="C85" s="72" t="str">
        <f>"740"</f>
        <v>740</v>
      </c>
      <c r="D85" s="72" t="s">
        <v>240</v>
      </c>
      <c r="F85" t="str">
        <f t="shared" si="3"/>
        <v>740 SWISHER SANTA FE LCGRS</v>
      </c>
    </row>
    <row r="86" spans="1:6" x14ac:dyDescent="0.3">
      <c r="A86" s="72" t="str">
        <f t="shared" si="2"/>
        <v>10</v>
      </c>
      <c r="B86" s="72" t="s">
        <v>156</v>
      </c>
      <c r="C86" s="72" t="str">
        <f>"750"</f>
        <v>750</v>
      </c>
      <c r="D86" s="72" t="s">
        <v>241</v>
      </c>
      <c r="F86" t="str">
        <f t="shared" si="3"/>
        <v>750 SWISHER LCIGARS BOX</v>
      </c>
    </row>
    <row r="87" spans="1:6" x14ac:dyDescent="0.3">
      <c r="A87" s="72" t="str">
        <f t="shared" si="2"/>
        <v>10</v>
      </c>
      <c r="B87" s="72" t="s">
        <v>156</v>
      </c>
      <c r="C87" s="72" t="str">
        <f>"760"</f>
        <v>760</v>
      </c>
      <c r="D87" s="72" t="s">
        <v>242</v>
      </c>
      <c r="F87" t="str">
        <f t="shared" si="3"/>
        <v>760 SWISHER LITTLE CIGARS</v>
      </c>
    </row>
    <row r="88" spans="1:6" x14ac:dyDescent="0.3">
      <c r="A88" s="72" t="str">
        <f t="shared" si="2"/>
        <v>10</v>
      </c>
      <c r="B88" s="72" t="s">
        <v>156</v>
      </c>
      <c r="C88" s="72" t="str">
        <f>"770"</f>
        <v>770</v>
      </c>
      <c r="D88" s="72" t="s">
        <v>243</v>
      </c>
      <c r="F88" t="str">
        <f t="shared" si="3"/>
        <v>770 TALON LITTLE CIGARS</v>
      </c>
    </row>
    <row r="89" spans="1:6" x14ac:dyDescent="0.3">
      <c r="A89" s="72" t="str">
        <f t="shared" si="2"/>
        <v>10</v>
      </c>
      <c r="B89" s="72" t="s">
        <v>156</v>
      </c>
      <c r="C89" s="72" t="str">
        <f>"780"</f>
        <v>780</v>
      </c>
      <c r="D89" s="72" t="s">
        <v>244</v>
      </c>
      <c r="F89" t="str">
        <f t="shared" si="3"/>
        <v>780 WINCHESTER LITTLE CIGARS</v>
      </c>
    </row>
    <row r="90" spans="1:6" x14ac:dyDescent="0.3">
      <c r="A90" s="72" t="str">
        <f t="shared" si="2"/>
        <v>10</v>
      </c>
      <c r="B90" s="72" t="s">
        <v>156</v>
      </c>
      <c r="C90" s="72" t="str">
        <f>"790"</f>
        <v>790</v>
      </c>
      <c r="D90" s="72" t="s">
        <v>245</v>
      </c>
      <c r="F90" t="str">
        <f t="shared" si="3"/>
        <v>790 1839 LITTLE CIGARS</v>
      </c>
    </row>
    <row r="91" spans="1:6" x14ac:dyDescent="0.3">
      <c r="A91" s="72" t="str">
        <f t="shared" si="2"/>
        <v>10</v>
      </c>
      <c r="B91" s="72" t="s">
        <v>156</v>
      </c>
      <c r="C91" s="72" t="str">
        <f>"800"</f>
        <v>800</v>
      </c>
      <c r="D91" s="72" t="s">
        <v>246</v>
      </c>
      <c r="F91" t="str">
        <f t="shared" si="3"/>
        <v>800 JTI SMOKERS CHOICE LCGR</v>
      </c>
    </row>
    <row r="92" spans="1:6" x14ac:dyDescent="0.3">
      <c r="A92" s="72" t="str">
        <f t="shared" ref="A92:A101" si="4">"15"</f>
        <v>15</v>
      </c>
      <c r="B92" s="72" t="s">
        <v>247</v>
      </c>
      <c r="C92" s="72" t="str">
        <f>"510"</f>
        <v>510</v>
      </c>
      <c r="D92" s="72" t="s">
        <v>221</v>
      </c>
      <c r="F92" t="str">
        <f t="shared" si="3"/>
        <v>510 DELETE FILE</v>
      </c>
    </row>
    <row r="93" spans="1:6" x14ac:dyDescent="0.3">
      <c r="A93" s="72" t="str">
        <f t="shared" si="4"/>
        <v>15</v>
      </c>
      <c r="B93" s="72" t="s">
        <v>247</v>
      </c>
      <c r="C93" s="72" t="str">
        <f>"810"</f>
        <v>810</v>
      </c>
      <c r="D93" s="72" t="s">
        <v>248</v>
      </c>
      <c r="F93" t="str">
        <f t="shared" si="3"/>
        <v>810 TOBACCO DEPARTMENT</v>
      </c>
    </row>
    <row r="94" spans="1:6" x14ac:dyDescent="0.3">
      <c r="A94" s="72" t="str">
        <f t="shared" si="4"/>
        <v>15</v>
      </c>
      <c r="B94" s="72" t="s">
        <v>247</v>
      </c>
      <c r="C94" s="72" t="str">
        <f>"870"</f>
        <v>870</v>
      </c>
      <c r="D94" s="72" t="s">
        <v>249</v>
      </c>
      <c r="F94" t="str">
        <f t="shared" si="3"/>
        <v>870 SMOKELESS TOB FULL PRICE</v>
      </c>
    </row>
    <row r="95" spans="1:6" x14ac:dyDescent="0.3">
      <c r="A95" s="72" t="str">
        <f t="shared" si="4"/>
        <v>15</v>
      </c>
      <c r="B95" s="72" t="s">
        <v>247</v>
      </c>
      <c r="C95" s="72" t="str">
        <f>"880"</f>
        <v>880</v>
      </c>
      <c r="D95" s="72" t="s">
        <v>250</v>
      </c>
      <c r="F95" t="str">
        <f t="shared" si="3"/>
        <v>880 SMOKELESS TOBACCO RETURN</v>
      </c>
    </row>
    <row r="96" spans="1:6" x14ac:dyDescent="0.3">
      <c r="A96" s="72" t="str">
        <f t="shared" si="4"/>
        <v>15</v>
      </c>
      <c r="B96" s="72" t="s">
        <v>247</v>
      </c>
      <c r="C96" s="72" t="str">
        <f>"890"</f>
        <v>890</v>
      </c>
      <c r="D96" s="72" t="s">
        <v>251</v>
      </c>
      <c r="F96" t="str">
        <f t="shared" si="3"/>
        <v>890 SMOKELESS TOBACCO DEALS</v>
      </c>
    </row>
    <row r="97" spans="1:6" x14ac:dyDescent="0.3">
      <c r="A97" s="72" t="str">
        <f t="shared" si="4"/>
        <v>15</v>
      </c>
      <c r="B97" s="72" t="s">
        <v>247</v>
      </c>
      <c r="C97" s="72" t="str">
        <f>"900"</f>
        <v>900</v>
      </c>
      <c r="D97" s="72" t="s">
        <v>252</v>
      </c>
      <c r="F97" t="str">
        <f t="shared" si="3"/>
        <v>900 SMOKELESS TOB DISCOUNT</v>
      </c>
    </row>
    <row r="98" spans="1:6" x14ac:dyDescent="0.3">
      <c r="A98" s="72" t="str">
        <f t="shared" si="4"/>
        <v>15</v>
      </c>
      <c r="B98" s="72" t="s">
        <v>247</v>
      </c>
      <c r="C98" s="72" t="str">
        <f>"910"</f>
        <v>910</v>
      </c>
      <c r="D98" s="72" t="s">
        <v>253</v>
      </c>
      <c r="F98" t="str">
        <f t="shared" si="3"/>
        <v>910 SMOKELESS TOBACCO TUBS</v>
      </c>
    </row>
    <row r="99" spans="1:6" x14ac:dyDescent="0.3">
      <c r="A99" s="72" t="str">
        <f t="shared" si="4"/>
        <v>15</v>
      </c>
      <c r="B99" s="72" t="s">
        <v>247</v>
      </c>
      <c r="C99" s="72" t="str">
        <f>"920"</f>
        <v>920</v>
      </c>
      <c r="D99" s="72" t="s">
        <v>254</v>
      </c>
      <c r="F99" t="str">
        <f t="shared" si="3"/>
        <v>920 SNUS &amp; OTHER TOBACCO</v>
      </c>
    </row>
    <row r="100" spans="1:6" x14ac:dyDescent="0.3">
      <c r="A100" s="72" t="str">
        <f t="shared" si="4"/>
        <v>15</v>
      </c>
      <c r="B100" s="72" t="s">
        <v>247</v>
      </c>
      <c r="C100" s="72" t="str">
        <f>"930"</f>
        <v>930</v>
      </c>
      <c r="D100" s="72" t="s">
        <v>255</v>
      </c>
      <c r="F100" t="str">
        <f t="shared" si="3"/>
        <v>930 TOBACCO ALTERNATIVES</v>
      </c>
    </row>
    <row r="101" spans="1:6" x14ac:dyDescent="0.3">
      <c r="A101" s="72" t="str">
        <f t="shared" si="4"/>
        <v>15</v>
      </c>
      <c r="B101" s="72" t="s">
        <v>247</v>
      </c>
      <c r="C101" s="72" t="str">
        <f>"940"</f>
        <v>940</v>
      </c>
      <c r="D101" s="72" t="s">
        <v>256</v>
      </c>
      <c r="F101" t="str">
        <f t="shared" si="3"/>
        <v>940 TOBACCOLESS CHEW</v>
      </c>
    </row>
    <row r="102" spans="1:6" x14ac:dyDescent="0.3">
      <c r="A102" s="72" t="str">
        <f t="shared" ref="A102:A120" si="5">"20"</f>
        <v>20</v>
      </c>
      <c r="B102" s="72" t="s">
        <v>257</v>
      </c>
      <c r="C102" s="72" t="str">
        <f>"510"</f>
        <v>510</v>
      </c>
      <c r="D102" s="72" t="s">
        <v>221</v>
      </c>
      <c r="F102" t="str">
        <f t="shared" si="3"/>
        <v>510 DELETE FILE</v>
      </c>
    </row>
    <row r="103" spans="1:6" x14ac:dyDescent="0.3">
      <c r="A103" s="72" t="str">
        <f t="shared" si="5"/>
        <v>20</v>
      </c>
      <c r="B103" s="72" t="s">
        <v>257</v>
      </c>
      <c r="C103" s="72" t="str">
        <f>"660"</f>
        <v>660</v>
      </c>
      <c r="D103" s="72" t="s">
        <v>237</v>
      </c>
      <c r="F103" t="str">
        <f t="shared" si="3"/>
        <v>660 CHEYENNE LITTLE CIGARS</v>
      </c>
    </row>
    <row r="104" spans="1:6" x14ac:dyDescent="0.3">
      <c r="A104" s="72" t="str">
        <f t="shared" si="5"/>
        <v>20</v>
      </c>
      <c r="B104" s="72" t="s">
        <v>257</v>
      </c>
      <c r="C104" s="72" t="str">
        <f>"810"</f>
        <v>810</v>
      </c>
      <c r="D104" s="72" t="s">
        <v>248</v>
      </c>
      <c r="F104" t="str">
        <f t="shared" si="3"/>
        <v>810 TOBACCO DEPARTMENT</v>
      </c>
    </row>
    <row r="105" spans="1:6" x14ac:dyDescent="0.3">
      <c r="A105" s="72" t="str">
        <f t="shared" si="5"/>
        <v>20</v>
      </c>
      <c r="B105" s="72" t="s">
        <v>257</v>
      </c>
      <c r="C105" s="72" t="str">
        <f>"820"</f>
        <v>820</v>
      </c>
      <c r="D105" s="72" t="s">
        <v>258</v>
      </c>
      <c r="F105" t="str">
        <f t="shared" si="3"/>
        <v>820 ELECTRIC CIGARETTECIGAR</v>
      </c>
    </row>
    <row r="106" spans="1:6" x14ac:dyDescent="0.3">
      <c r="A106" s="72" t="str">
        <f t="shared" si="5"/>
        <v>20</v>
      </c>
      <c r="B106" s="72" t="s">
        <v>257</v>
      </c>
      <c r="C106" s="72" t="str">
        <f>"830"</f>
        <v>830</v>
      </c>
      <c r="D106" s="72" t="s">
        <v>259</v>
      </c>
      <c r="F106" t="str">
        <f t="shared" si="3"/>
        <v>830 E-CIGSVAPOR ACCESSORIES</v>
      </c>
    </row>
    <row r="107" spans="1:6" x14ac:dyDescent="0.3">
      <c r="A107" s="72" t="str">
        <f t="shared" si="5"/>
        <v>20</v>
      </c>
      <c r="B107" s="72" t="s">
        <v>257</v>
      </c>
      <c r="C107" s="72" t="str">
        <f>"840"</f>
        <v>840</v>
      </c>
      <c r="D107" s="72" t="s">
        <v>260</v>
      </c>
      <c r="F107" t="str">
        <f t="shared" si="3"/>
        <v>840 CBD VAPE</v>
      </c>
    </row>
    <row r="108" spans="1:6" x14ac:dyDescent="0.3">
      <c r="A108" s="72" t="str">
        <f t="shared" si="5"/>
        <v>20</v>
      </c>
      <c r="B108" s="72" t="s">
        <v>257</v>
      </c>
      <c r="C108" s="72" t="str">
        <f>"850"</f>
        <v>850</v>
      </c>
      <c r="D108" s="72" t="s">
        <v>261</v>
      </c>
      <c r="F108" t="str">
        <f t="shared" si="3"/>
        <v>850 CHEWING TOBACCO</v>
      </c>
    </row>
    <row r="109" spans="1:6" x14ac:dyDescent="0.3">
      <c r="A109" s="72" t="str">
        <f t="shared" si="5"/>
        <v>20</v>
      </c>
      <c r="B109" s="72" t="s">
        <v>257</v>
      </c>
      <c r="C109" s="72" t="str">
        <f>"930"</f>
        <v>930</v>
      </c>
      <c r="D109" s="72" t="s">
        <v>255</v>
      </c>
      <c r="F109" t="str">
        <f t="shared" si="3"/>
        <v>930 TOBACCO ALTERNATIVES</v>
      </c>
    </row>
    <row r="110" spans="1:6" x14ac:dyDescent="0.3">
      <c r="A110" s="72" t="str">
        <f t="shared" si="5"/>
        <v>20</v>
      </c>
      <c r="B110" s="72" t="s">
        <v>257</v>
      </c>
      <c r="C110" s="72" t="str">
        <f>"950"</f>
        <v>950</v>
      </c>
      <c r="D110" s="72" t="s">
        <v>262</v>
      </c>
      <c r="F110" t="str">
        <f t="shared" si="3"/>
        <v>950 LITTLE CIGARS HVY WEIGHT</v>
      </c>
    </row>
    <row r="111" spans="1:6" x14ac:dyDescent="0.3">
      <c r="A111" s="72" t="str">
        <f t="shared" si="5"/>
        <v>20</v>
      </c>
      <c r="B111" s="72" t="s">
        <v>257</v>
      </c>
      <c r="C111" s="72" t="str">
        <f>"960"</f>
        <v>960</v>
      </c>
      <c r="D111" s="72" t="s">
        <v>263</v>
      </c>
      <c r="F111" t="str">
        <f t="shared" si="3"/>
        <v>960 CIGARS</v>
      </c>
    </row>
    <row r="112" spans="1:6" x14ac:dyDescent="0.3">
      <c r="A112" s="72" t="str">
        <f t="shared" si="5"/>
        <v>20</v>
      </c>
      <c r="B112" s="72" t="s">
        <v>257</v>
      </c>
      <c r="C112" s="72" t="str">
        <f>"970"</f>
        <v>970</v>
      </c>
      <c r="D112" s="72" t="s">
        <v>264</v>
      </c>
      <c r="F112" t="str">
        <f t="shared" si="3"/>
        <v>970 PIPE TOBACCO POUCH</v>
      </c>
    </row>
    <row r="113" spans="1:6" x14ac:dyDescent="0.3">
      <c r="A113" s="72" t="str">
        <f t="shared" si="5"/>
        <v>20</v>
      </c>
      <c r="B113" s="72" t="s">
        <v>257</v>
      </c>
      <c r="C113" s="72" t="str">
        <f>"990"</f>
        <v>990</v>
      </c>
      <c r="D113" s="72" t="s">
        <v>265</v>
      </c>
      <c r="F113" t="str">
        <f t="shared" si="3"/>
        <v>990 PIPE TOBACCO CANS  BAGS</v>
      </c>
    </row>
    <row r="114" spans="1:6" x14ac:dyDescent="0.3">
      <c r="A114" s="72" t="str">
        <f t="shared" si="5"/>
        <v>20</v>
      </c>
      <c r="B114" s="72" t="s">
        <v>257</v>
      </c>
      <c r="C114" s="72" t="str">
        <f>"1000"</f>
        <v>1000</v>
      </c>
      <c r="D114" s="72" t="s">
        <v>266</v>
      </c>
      <c r="F114" t="str">
        <f t="shared" si="3"/>
        <v>1000 LIGHTERS AND MATCHES</v>
      </c>
    </row>
    <row r="115" spans="1:6" x14ac:dyDescent="0.3">
      <c r="A115" s="72" t="str">
        <f t="shared" si="5"/>
        <v>20</v>
      </c>
      <c r="B115" s="72" t="s">
        <v>257</v>
      </c>
      <c r="C115" s="72" t="str">
        <f>"1010"</f>
        <v>1010</v>
      </c>
      <c r="D115" s="72" t="s">
        <v>267</v>
      </c>
      <c r="F115" t="str">
        <f t="shared" si="3"/>
        <v>1010 LIGHTERS AND MATCHES BK</v>
      </c>
    </row>
    <row r="116" spans="1:6" x14ac:dyDescent="0.3">
      <c r="A116" s="72" t="str">
        <f t="shared" si="5"/>
        <v>20</v>
      </c>
      <c r="B116" s="72" t="s">
        <v>257</v>
      </c>
      <c r="C116" s="72" t="str">
        <f>"1020"</f>
        <v>1020</v>
      </c>
      <c r="D116" s="72" t="s">
        <v>268</v>
      </c>
      <c r="F116" t="str">
        <f t="shared" si="3"/>
        <v>1020 ROLL YOUR OWN TOBACCO</v>
      </c>
    </row>
    <row r="117" spans="1:6" x14ac:dyDescent="0.3">
      <c r="A117" s="72" t="str">
        <f t="shared" si="5"/>
        <v>20</v>
      </c>
      <c r="B117" s="72" t="s">
        <v>257</v>
      </c>
      <c r="C117" s="72" t="str">
        <f>"1040"</f>
        <v>1040</v>
      </c>
      <c r="D117" s="72" t="s">
        <v>269</v>
      </c>
      <c r="F117" t="str">
        <f t="shared" si="3"/>
        <v>1040 RYO PAPERS TUBES OTHER</v>
      </c>
    </row>
    <row r="118" spans="1:6" x14ac:dyDescent="0.3">
      <c r="A118" s="72" t="str">
        <f t="shared" si="5"/>
        <v>20</v>
      </c>
      <c r="B118" s="72" t="s">
        <v>257</v>
      </c>
      <c r="C118" s="72" t="str">
        <f>"1060"</f>
        <v>1060</v>
      </c>
      <c r="D118" s="72" t="s">
        <v>270</v>
      </c>
      <c r="F118" t="str">
        <f t="shared" si="3"/>
        <v>1060 PIPESLIGHT FLUIDMISC</v>
      </c>
    </row>
    <row r="119" spans="1:6" x14ac:dyDescent="0.3">
      <c r="A119" s="72" t="str">
        <f t="shared" si="5"/>
        <v>20</v>
      </c>
      <c r="B119" s="72" t="s">
        <v>257</v>
      </c>
      <c r="C119" s="72" t="str">
        <f>"1070"</f>
        <v>1070</v>
      </c>
      <c r="D119" s="72" t="s">
        <v>271</v>
      </c>
      <c r="F119" t="str">
        <f t="shared" si="3"/>
        <v>1070 PIPESLIGHT FLUIDMIS BK</v>
      </c>
    </row>
    <row r="120" spans="1:6" x14ac:dyDescent="0.3">
      <c r="A120" s="72" t="str">
        <f t="shared" si="5"/>
        <v>20</v>
      </c>
      <c r="B120" s="72" t="s">
        <v>257</v>
      </c>
      <c r="C120" s="72" t="str">
        <f>"1090"</f>
        <v>1090</v>
      </c>
      <c r="D120" s="72" t="s">
        <v>272</v>
      </c>
      <c r="F120" t="str">
        <f t="shared" si="3"/>
        <v>1090 TOBACCO SHIPPERDISPLAY</v>
      </c>
    </row>
    <row r="121" spans="1:6" x14ac:dyDescent="0.3">
      <c r="A121" s="72"/>
      <c r="B121" s="72"/>
      <c r="C121" s="72"/>
      <c r="D121" s="72"/>
    </row>
    <row r="122" spans="1:6" x14ac:dyDescent="0.3">
      <c r="A122" s="72" t="str">
        <f t="shared" ref="A122:A181" si="6">"30"</f>
        <v>30</v>
      </c>
      <c r="B122" s="72" t="s">
        <v>273</v>
      </c>
      <c r="C122" s="72" t="str">
        <f>"510"</f>
        <v>510</v>
      </c>
      <c r="D122" s="72" t="s">
        <v>221</v>
      </c>
      <c r="F122" t="str">
        <f t="shared" si="3"/>
        <v>510 DELETE FILE</v>
      </c>
    </row>
    <row r="123" spans="1:6" x14ac:dyDescent="0.3">
      <c r="A123" s="72" t="str">
        <f t="shared" si="6"/>
        <v>30</v>
      </c>
      <c r="B123" s="72" t="s">
        <v>273</v>
      </c>
      <c r="C123" s="72" t="str">
        <f>"1100"</f>
        <v>1100</v>
      </c>
      <c r="D123" s="72" t="s">
        <v>274</v>
      </c>
      <c r="F123" t="str">
        <f t="shared" si="3"/>
        <v>1100 CONFECTIONARY DEPARTMENT</v>
      </c>
    </row>
    <row r="124" spans="1:6" x14ac:dyDescent="0.3">
      <c r="A124" s="72" t="str">
        <f t="shared" si="6"/>
        <v>30</v>
      </c>
      <c r="B124" s="72" t="s">
        <v>273</v>
      </c>
      <c r="C124" s="72" t="str">
        <f>"1110"</f>
        <v>1110</v>
      </c>
      <c r="D124" s="72" t="s">
        <v>275</v>
      </c>
      <c r="F124" t="str">
        <f t="shared" si="3"/>
        <v>1110 CANDY BARS SINGLES</v>
      </c>
    </row>
    <row r="125" spans="1:6" x14ac:dyDescent="0.3">
      <c r="A125" s="72" t="str">
        <f t="shared" si="6"/>
        <v>30</v>
      </c>
      <c r="B125" s="72" t="s">
        <v>273</v>
      </c>
      <c r="C125" s="72" t="str">
        <f>"1120"</f>
        <v>1120</v>
      </c>
      <c r="D125" s="72" t="s">
        <v>276</v>
      </c>
      <c r="F125" t="str">
        <f t="shared" si="3"/>
        <v>1120 CANDY BARS KING SIZE</v>
      </c>
    </row>
    <row r="126" spans="1:6" x14ac:dyDescent="0.3">
      <c r="A126" s="72" t="str">
        <f t="shared" si="6"/>
        <v>30</v>
      </c>
      <c r="B126" s="72" t="s">
        <v>273</v>
      </c>
      <c r="C126" s="72" t="str">
        <f>"1130"</f>
        <v>1130</v>
      </c>
      <c r="D126" s="72" t="s">
        <v>277</v>
      </c>
      <c r="F126" t="str">
        <f t="shared" si="3"/>
        <v>1130 CANDY BARS 6 PACKS</v>
      </c>
    </row>
    <row r="127" spans="1:6" x14ac:dyDescent="0.3">
      <c r="A127" s="72" t="str">
        <f t="shared" si="6"/>
        <v>30</v>
      </c>
      <c r="B127" s="72" t="s">
        <v>273</v>
      </c>
      <c r="C127" s="72" t="str">
        <f>"1140"</f>
        <v>1140</v>
      </c>
      <c r="D127" s="72" t="s">
        <v>278</v>
      </c>
      <c r="F127" t="str">
        <f t="shared" si="3"/>
        <v>1140 CANDY BARS 6 PACKS BK</v>
      </c>
    </row>
    <row r="128" spans="1:6" x14ac:dyDescent="0.3">
      <c r="A128" s="72" t="str">
        <f t="shared" si="6"/>
        <v>30</v>
      </c>
      <c r="B128" s="72" t="s">
        <v>273</v>
      </c>
      <c r="C128" s="72" t="str">
        <f>"1150"</f>
        <v>1150</v>
      </c>
      <c r="D128" s="72" t="s">
        <v>279</v>
      </c>
      <c r="F128" t="str">
        <f t="shared" si="3"/>
        <v>1150 CANDY BARS 8-10-12 PACKS</v>
      </c>
    </row>
    <row r="129" spans="1:6" x14ac:dyDescent="0.3">
      <c r="A129" s="72" t="str">
        <f t="shared" si="6"/>
        <v>30</v>
      </c>
      <c r="B129" s="72" t="s">
        <v>273</v>
      </c>
      <c r="C129" s="72" t="str">
        <f>"1160"</f>
        <v>1160</v>
      </c>
      <c r="D129" s="72" t="s">
        <v>280</v>
      </c>
      <c r="F129" t="str">
        <f t="shared" si="3"/>
        <v>1160 CANDY BAR 8-10-12 PKS BK</v>
      </c>
    </row>
    <row r="130" spans="1:6" x14ac:dyDescent="0.3">
      <c r="A130" s="72" t="str">
        <f t="shared" si="6"/>
        <v>30</v>
      </c>
      <c r="B130" s="72" t="s">
        <v>273</v>
      </c>
      <c r="C130" s="72" t="str">
        <f>"1170"</f>
        <v>1170</v>
      </c>
      <c r="D130" s="72" t="s">
        <v>281</v>
      </c>
      <c r="F130" t="str">
        <f t="shared" si="3"/>
        <v>1170 CANDY BARSGIANTTHEATER</v>
      </c>
    </row>
    <row r="131" spans="1:6" x14ac:dyDescent="0.3">
      <c r="A131" s="72" t="str">
        <f t="shared" si="6"/>
        <v>30</v>
      </c>
      <c r="B131" s="72" t="s">
        <v>273</v>
      </c>
      <c r="C131" s="72" t="str">
        <f>"1180"</f>
        <v>1180</v>
      </c>
      <c r="D131" s="72" t="s">
        <v>282</v>
      </c>
      <c r="F131" t="str">
        <f t="shared" si="3"/>
        <v>1180 CANDY GIANT BARSBOX BK</v>
      </c>
    </row>
    <row r="132" spans="1:6" x14ac:dyDescent="0.3">
      <c r="A132" s="72" t="str">
        <f t="shared" si="6"/>
        <v>30</v>
      </c>
      <c r="B132" s="72" t="s">
        <v>273</v>
      </c>
      <c r="C132" s="72" t="str">
        <f>"1190"</f>
        <v>1190</v>
      </c>
      <c r="D132" s="72" t="s">
        <v>283</v>
      </c>
      <c r="F132" t="str">
        <f t="shared" ref="F132:F195" si="7">C132&amp;" "&amp;D132</f>
        <v>1190 CANDY MISC SHPDSP</v>
      </c>
    </row>
    <row r="133" spans="1:6" x14ac:dyDescent="0.3">
      <c r="A133" s="72" t="str">
        <f t="shared" si="6"/>
        <v>30</v>
      </c>
      <c r="B133" s="72" t="s">
        <v>273</v>
      </c>
      <c r="C133" s="72" t="str">
        <f>"1200"</f>
        <v>1200</v>
      </c>
      <c r="D133" s="72" t="s">
        <v>284</v>
      </c>
      <c r="F133" t="str">
        <f t="shared" si="7"/>
        <v>1200 CANDY BARS SHPDSP</v>
      </c>
    </row>
    <row r="134" spans="1:6" x14ac:dyDescent="0.3">
      <c r="A134" s="72" t="str">
        <f t="shared" si="6"/>
        <v>30</v>
      </c>
      <c r="B134" s="72" t="s">
        <v>273</v>
      </c>
      <c r="C134" s="72" t="str">
        <f>"1210"</f>
        <v>1210</v>
      </c>
      <c r="D134" s="72" t="s">
        <v>285</v>
      </c>
      <c r="F134" t="str">
        <f t="shared" si="7"/>
        <v>1210 BREATH MINTS SHPDSP</v>
      </c>
    </row>
    <row r="135" spans="1:6" x14ac:dyDescent="0.3">
      <c r="A135" s="72" t="str">
        <f t="shared" si="6"/>
        <v>30</v>
      </c>
      <c r="B135" s="72" t="s">
        <v>273</v>
      </c>
      <c r="C135" s="72" t="str">
        <f>"1220"</f>
        <v>1220</v>
      </c>
      <c r="D135" s="72" t="s">
        <v>286</v>
      </c>
      <c r="F135" t="str">
        <f t="shared" si="7"/>
        <v>1220 CHEWING GUM SHPDSP</v>
      </c>
    </row>
    <row r="136" spans="1:6" x14ac:dyDescent="0.3">
      <c r="A136" s="72" t="str">
        <f t="shared" si="6"/>
        <v>30</v>
      </c>
      <c r="B136" s="72" t="s">
        <v>273</v>
      </c>
      <c r="C136" s="72" t="str">
        <f>"1230"</f>
        <v>1230</v>
      </c>
      <c r="D136" s="72" t="s">
        <v>287</v>
      </c>
      <c r="F136" t="str">
        <f t="shared" si="7"/>
        <v>1230 CANDY NOVELTIES</v>
      </c>
    </row>
    <row r="137" spans="1:6" x14ac:dyDescent="0.3">
      <c r="A137" s="72" t="str">
        <f t="shared" si="6"/>
        <v>30</v>
      </c>
      <c r="B137" s="72" t="s">
        <v>273</v>
      </c>
      <c r="C137" s="72" t="str">
        <f>"1240"</f>
        <v>1240</v>
      </c>
      <c r="D137" s="72" t="s">
        <v>288</v>
      </c>
      <c r="F137" t="str">
        <f t="shared" si="7"/>
        <v>1240 TRADING CARDS</v>
      </c>
    </row>
    <row r="138" spans="1:6" x14ac:dyDescent="0.3">
      <c r="A138" s="72" t="str">
        <f t="shared" si="6"/>
        <v>30</v>
      </c>
      <c r="B138" s="72" t="s">
        <v>273</v>
      </c>
      <c r="C138" s="72" t="str">
        <f>"1250"</f>
        <v>1250</v>
      </c>
      <c r="D138" s="72" t="s">
        <v>289</v>
      </c>
      <c r="F138" t="str">
        <f t="shared" si="7"/>
        <v>1250 CHEWING GUM LEVEL #1</v>
      </c>
    </row>
    <row r="139" spans="1:6" x14ac:dyDescent="0.3">
      <c r="A139" s="72" t="str">
        <f t="shared" si="6"/>
        <v>30</v>
      </c>
      <c r="B139" s="72" t="s">
        <v>273</v>
      </c>
      <c r="C139" s="72" t="str">
        <f>"1260"</f>
        <v>1260</v>
      </c>
      <c r="D139" s="72" t="s">
        <v>290</v>
      </c>
      <c r="F139" t="str">
        <f t="shared" si="7"/>
        <v>1260 CHEWING GUM LEVEL #2</v>
      </c>
    </row>
    <row r="140" spans="1:6" x14ac:dyDescent="0.3">
      <c r="A140" s="72" t="str">
        <f t="shared" si="6"/>
        <v>30</v>
      </c>
      <c r="B140" s="72" t="s">
        <v>273</v>
      </c>
      <c r="C140" s="72" t="str">
        <f>"1280"</f>
        <v>1280</v>
      </c>
      <c r="D140" s="72" t="s">
        <v>291</v>
      </c>
      <c r="F140" t="str">
        <f t="shared" si="7"/>
        <v>1280 GUMMINTS MULTI PACKS</v>
      </c>
    </row>
    <row r="141" spans="1:6" x14ac:dyDescent="0.3">
      <c r="A141" s="72" t="str">
        <f t="shared" si="6"/>
        <v>30</v>
      </c>
      <c r="B141" s="72" t="s">
        <v>273</v>
      </c>
      <c r="C141" s="72" t="str">
        <f>"1290"</f>
        <v>1290</v>
      </c>
      <c r="D141" s="72" t="s">
        <v>292</v>
      </c>
      <c r="F141" t="str">
        <f t="shared" si="7"/>
        <v>1290 BK GUMMINTS MULTI PACKS</v>
      </c>
    </row>
    <row r="142" spans="1:6" x14ac:dyDescent="0.3">
      <c r="A142" s="72" t="str">
        <f t="shared" si="6"/>
        <v>30</v>
      </c>
      <c r="B142" s="72" t="s">
        <v>273</v>
      </c>
      <c r="C142" s="72" t="str">
        <f>"1300"</f>
        <v>1300</v>
      </c>
      <c r="D142" s="72" t="s">
        <v>293</v>
      </c>
      <c r="F142" t="str">
        <f t="shared" si="7"/>
        <v>1300 CHEWING GUM CUPPOUCH</v>
      </c>
    </row>
    <row r="143" spans="1:6" x14ac:dyDescent="0.3">
      <c r="A143" s="72" t="str">
        <f t="shared" si="6"/>
        <v>30</v>
      </c>
      <c r="B143" s="72" t="s">
        <v>273</v>
      </c>
      <c r="C143" s="72" t="str">
        <f>"1310"</f>
        <v>1310</v>
      </c>
      <c r="D143" s="72" t="s">
        <v>294</v>
      </c>
      <c r="F143" t="str">
        <f t="shared" si="7"/>
        <v>1310 BREATH MINTS - ROLLS</v>
      </c>
    </row>
    <row r="144" spans="1:6" x14ac:dyDescent="0.3">
      <c r="A144" s="72" t="str">
        <f t="shared" si="6"/>
        <v>30</v>
      </c>
      <c r="B144" s="72" t="s">
        <v>273</v>
      </c>
      <c r="C144" s="72" t="str">
        <f>"1320"</f>
        <v>1320</v>
      </c>
      <c r="D144" s="72" t="s">
        <v>295</v>
      </c>
      <c r="F144" t="str">
        <f t="shared" si="7"/>
        <v>1320 BREATH MINTS - TINS</v>
      </c>
    </row>
    <row r="145" spans="1:6" x14ac:dyDescent="0.3">
      <c r="A145" s="72" t="str">
        <f t="shared" si="6"/>
        <v>30</v>
      </c>
      <c r="B145" s="72" t="s">
        <v>273</v>
      </c>
      <c r="C145" s="72" t="str">
        <f>"1330"</f>
        <v>1330</v>
      </c>
      <c r="D145" s="72" t="s">
        <v>296</v>
      </c>
      <c r="F145" t="str">
        <f t="shared" si="7"/>
        <v>1330 COUGH DROPSANTACIDS</v>
      </c>
    </row>
    <row r="146" spans="1:6" x14ac:dyDescent="0.3">
      <c r="A146" s="72" t="str">
        <f t="shared" si="6"/>
        <v>30</v>
      </c>
      <c r="B146" s="72" t="s">
        <v>273</v>
      </c>
      <c r="C146" s="72" t="str">
        <f>"1340"</f>
        <v>1340</v>
      </c>
      <c r="D146" s="72" t="s">
        <v>297</v>
      </c>
      <c r="F146" t="str">
        <f t="shared" si="7"/>
        <v>1340 COUGH DROPSANTACIDS BK</v>
      </c>
    </row>
    <row r="147" spans="1:6" x14ac:dyDescent="0.3">
      <c r="A147" s="72" t="str">
        <f t="shared" si="6"/>
        <v>30</v>
      </c>
      <c r="B147" s="72" t="s">
        <v>273</v>
      </c>
      <c r="C147" s="72" t="str">
        <f>"1350"</f>
        <v>1350</v>
      </c>
      <c r="D147" s="72" t="s">
        <v>298</v>
      </c>
      <c r="F147" t="str">
        <f t="shared" si="7"/>
        <v>1350 COUGH DROPANTACID SHP</v>
      </c>
    </row>
    <row r="148" spans="1:6" x14ac:dyDescent="0.3">
      <c r="A148" s="72" t="str">
        <f t="shared" si="6"/>
        <v>30</v>
      </c>
      <c r="B148" s="72" t="s">
        <v>273</v>
      </c>
      <c r="C148" s="72" t="str">
        <f>"1360"</f>
        <v>1360</v>
      </c>
      <c r="D148" s="72" t="s">
        <v>299</v>
      </c>
      <c r="F148" t="str">
        <f t="shared" si="7"/>
        <v>1360 CANDY PEG FULL CASE</v>
      </c>
    </row>
    <row r="149" spans="1:6" x14ac:dyDescent="0.3">
      <c r="A149" s="72" t="str">
        <f t="shared" si="6"/>
        <v>30</v>
      </c>
      <c r="B149" s="72" t="s">
        <v>273</v>
      </c>
      <c r="C149" s="72" t="str">
        <f>"1370"</f>
        <v>1370</v>
      </c>
      <c r="D149" s="72" t="s">
        <v>300</v>
      </c>
      <c r="F149" t="str">
        <f t="shared" si="7"/>
        <v>1370 CANDY PEG SINGLE PICK</v>
      </c>
    </row>
    <row r="150" spans="1:6" x14ac:dyDescent="0.3">
      <c r="A150" s="72" t="str">
        <f t="shared" si="6"/>
        <v>30</v>
      </c>
      <c r="B150" s="72" t="s">
        <v>273</v>
      </c>
      <c r="C150" s="72" t="str">
        <f>"1380"</f>
        <v>1380</v>
      </c>
      <c r="D150" s="72" t="s">
        <v>301</v>
      </c>
      <c r="F150" t="str">
        <f t="shared" si="7"/>
        <v>1380 CANDY STAND UP BAGS</v>
      </c>
    </row>
    <row r="151" spans="1:6" x14ac:dyDescent="0.3">
      <c r="A151" s="72" t="str">
        <f t="shared" si="6"/>
        <v>30</v>
      </c>
      <c r="B151" s="72" t="s">
        <v>273</v>
      </c>
      <c r="C151" s="72" t="str">
        <f>"1390"</f>
        <v>1390</v>
      </c>
      <c r="D151" s="72" t="s">
        <v>302</v>
      </c>
      <c r="F151" t="str">
        <f t="shared" si="7"/>
        <v>1390 CANDY PCKG 22.00</v>
      </c>
    </row>
    <row r="152" spans="1:6" x14ac:dyDescent="0.3">
      <c r="A152" s="72" t="str">
        <f t="shared" si="6"/>
        <v>30</v>
      </c>
      <c r="B152" s="72" t="s">
        <v>273</v>
      </c>
      <c r="C152" s="72" t="str">
        <f>"1400"</f>
        <v>1400</v>
      </c>
      <c r="D152" s="72" t="s">
        <v>303</v>
      </c>
      <c r="F152" t="str">
        <f t="shared" si="7"/>
        <v>1400 CANDY PACKAGED</v>
      </c>
    </row>
    <row r="153" spans="1:6" x14ac:dyDescent="0.3">
      <c r="A153" s="72" t="str">
        <f t="shared" si="6"/>
        <v>30</v>
      </c>
      <c r="B153" s="72" t="s">
        <v>273</v>
      </c>
      <c r="C153" s="72" t="str">
        <f>"1410"</f>
        <v>1410</v>
      </c>
      <c r="D153" s="72" t="s">
        <v>304</v>
      </c>
      <c r="F153" t="str">
        <f t="shared" si="7"/>
        <v>1410 CANDY PACKAGED BK</v>
      </c>
    </row>
    <row r="154" spans="1:6" x14ac:dyDescent="0.3">
      <c r="A154" s="72" t="str">
        <f t="shared" si="6"/>
        <v>30</v>
      </c>
      <c r="B154" s="72" t="s">
        <v>273</v>
      </c>
      <c r="C154" s="72" t="str">
        <f>"1420"</f>
        <v>1420</v>
      </c>
      <c r="D154" s="72" t="s">
        <v>305</v>
      </c>
      <c r="F154" t="str">
        <f t="shared" si="7"/>
        <v>1420 CANDY CHANGEMAKERS</v>
      </c>
    </row>
    <row r="155" spans="1:6" x14ac:dyDescent="0.3">
      <c r="A155" s="72" t="str">
        <f t="shared" si="6"/>
        <v>30</v>
      </c>
      <c r="B155" s="72" t="s">
        <v>273</v>
      </c>
      <c r="C155" s="72" t="str">
        <f>"1460"</f>
        <v>1460</v>
      </c>
      <c r="D155" s="72" t="s">
        <v>306</v>
      </c>
      <c r="F155" t="str">
        <f t="shared" si="7"/>
        <v>1460 BULK CANDY</v>
      </c>
    </row>
    <row r="156" spans="1:6" x14ac:dyDescent="0.3">
      <c r="A156" s="72" t="str">
        <f t="shared" si="6"/>
        <v>30</v>
      </c>
      <c r="B156" s="72" t="s">
        <v>273</v>
      </c>
      <c r="C156" s="72" t="str">
        <f>"1480"</f>
        <v>1480</v>
      </c>
      <c r="D156" s="72" t="s">
        <v>307</v>
      </c>
      <c r="F156" t="str">
        <f t="shared" si="7"/>
        <v>1480 SNACKS CAKES DISPLAYS</v>
      </c>
    </row>
    <row r="157" spans="1:6" x14ac:dyDescent="0.3">
      <c r="A157" s="72" t="str">
        <f t="shared" si="6"/>
        <v>30</v>
      </c>
      <c r="B157" s="72" t="s">
        <v>273</v>
      </c>
      <c r="C157" s="72" t="str">
        <f>"1490"</f>
        <v>1490</v>
      </c>
      <c r="D157" s="72" t="s">
        <v>308</v>
      </c>
      <c r="F157" t="str">
        <f t="shared" si="7"/>
        <v>1490 SNACKS COOKIECAKE SS</v>
      </c>
    </row>
    <row r="158" spans="1:6" x14ac:dyDescent="0.3">
      <c r="A158" s="72" t="str">
        <f t="shared" si="6"/>
        <v>30</v>
      </c>
      <c r="B158" s="72" t="s">
        <v>273</v>
      </c>
      <c r="C158" s="72" t="str">
        <f>"1500"</f>
        <v>1500</v>
      </c>
      <c r="D158" s="72" t="s">
        <v>309</v>
      </c>
      <c r="F158" t="str">
        <f t="shared" si="7"/>
        <v>1500 SNACKS COOKIE SNCK SZ BK</v>
      </c>
    </row>
    <row r="159" spans="1:6" x14ac:dyDescent="0.3">
      <c r="A159" s="72" t="str">
        <f t="shared" si="6"/>
        <v>30</v>
      </c>
      <c r="B159" s="72" t="s">
        <v>273</v>
      </c>
      <c r="C159" s="72" t="str">
        <f>"1510"</f>
        <v>1510</v>
      </c>
      <c r="D159" s="72" t="s">
        <v>310</v>
      </c>
      <c r="F159" t="str">
        <f t="shared" si="7"/>
        <v>1510 SNACKS BETTER FOR YOU</v>
      </c>
    </row>
    <row r="160" spans="1:6" x14ac:dyDescent="0.3">
      <c r="A160" s="72" t="str">
        <f t="shared" si="6"/>
        <v>30</v>
      </c>
      <c r="B160" s="72" t="s">
        <v>273</v>
      </c>
      <c r="C160" s="72" t="str">
        <f>"1520"</f>
        <v>1520</v>
      </c>
      <c r="D160" s="72" t="s">
        <v>311</v>
      </c>
      <c r="F160" t="str">
        <f t="shared" si="7"/>
        <v>1520 SNACKS BREAKFAST</v>
      </c>
    </row>
    <row r="161" spans="1:6" x14ac:dyDescent="0.3">
      <c r="A161" s="72" t="str">
        <f t="shared" si="6"/>
        <v>30</v>
      </c>
      <c r="B161" s="72" t="s">
        <v>273</v>
      </c>
      <c r="C161" s="72" t="str">
        <f>"1530"</f>
        <v>1530</v>
      </c>
      <c r="D161" s="72" t="s">
        <v>312</v>
      </c>
      <c r="F161" t="str">
        <f t="shared" si="7"/>
        <v>1530 SNACKS SALTY SNACK SIZE</v>
      </c>
    </row>
    <row r="162" spans="1:6" x14ac:dyDescent="0.3">
      <c r="A162" s="72" t="str">
        <f t="shared" si="6"/>
        <v>30</v>
      </c>
      <c r="B162" s="72" t="s">
        <v>273</v>
      </c>
      <c r="C162" s="72" t="str">
        <f>"1540"</f>
        <v>1540</v>
      </c>
      <c r="D162" s="72" t="s">
        <v>313</v>
      </c>
      <c r="F162" t="str">
        <f t="shared" si="7"/>
        <v>1540 SNACKS BK</v>
      </c>
    </row>
    <row r="163" spans="1:6" x14ac:dyDescent="0.3">
      <c r="A163" s="72" t="str">
        <f t="shared" si="6"/>
        <v>30</v>
      </c>
      <c r="B163" s="72" t="s">
        <v>273</v>
      </c>
      <c r="C163" s="72" t="str">
        <f>"1550"</f>
        <v>1550</v>
      </c>
      <c r="D163" s="72" t="s">
        <v>314</v>
      </c>
      <c r="F163" t="str">
        <f t="shared" si="7"/>
        <v>1550 SNACKS SALTY</v>
      </c>
    </row>
    <row r="164" spans="1:6" x14ac:dyDescent="0.3">
      <c r="A164" s="72" t="str">
        <f t="shared" si="6"/>
        <v>30</v>
      </c>
      <c r="B164" s="72" t="s">
        <v>273</v>
      </c>
      <c r="C164" s="72" t="str">
        <f>"1560"</f>
        <v>1560</v>
      </c>
      <c r="D164" s="72" t="s">
        <v>315</v>
      </c>
      <c r="F164" t="str">
        <f t="shared" si="7"/>
        <v>1560 SNACKS CHIPS</v>
      </c>
    </row>
    <row r="165" spans="1:6" x14ac:dyDescent="0.3">
      <c r="A165" s="72" t="str">
        <f t="shared" si="6"/>
        <v>30</v>
      </c>
      <c r="B165" s="72" t="s">
        <v>273</v>
      </c>
      <c r="C165" s="72" t="str">
        <f>"1570"</f>
        <v>1570</v>
      </c>
      <c r="D165" s="72" t="s">
        <v>316</v>
      </c>
      <c r="F165" t="str">
        <f t="shared" si="7"/>
        <v>1570 SNACKS PRETZELS</v>
      </c>
    </row>
    <row r="166" spans="1:6" x14ac:dyDescent="0.3">
      <c r="A166" s="72" t="str">
        <f t="shared" si="6"/>
        <v>30</v>
      </c>
      <c r="B166" s="72" t="s">
        <v>273</v>
      </c>
      <c r="C166" s="72" t="str">
        <f>"1580"</f>
        <v>1580</v>
      </c>
      <c r="D166" s="72" t="s">
        <v>317</v>
      </c>
      <c r="F166" t="str">
        <f t="shared" si="7"/>
        <v>1580 SNACKS POPCORN</v>
      </c>
    </row>
    <row r="167" spans="1:6" x14ac:dyDescent="0.3">
      <c r="A167" s="72" t="str">
        <f t="shared" si="6"/>
        <v>30</v>
      </c>
      <c r="B167" s="72" t="s">
        <v>273</v>
      </c>
      <c r="C167" s="72" t="str">
        <f>"1590"</f>
        <v>1590</v>
      </c>
      <c r="D167" s="72" t="s">
        <v>318</v>
      </c>
      <c r="F167" t="str">
        <f t="shared" si="7"/>
        <v>1590 SNACKS NUTS</v>
      </c>
    </row>
    <row r="168" spans="1:6" x14ac:dyDescent="0.3">
      <c r="A168" s="72" t="str">
        <f t="shared" si="6"/>
        <v>30</v>
      </c>
      <c r="B168" s="72" t="s">
        <v>273</v>
      </c>
      <c r="C168" s="72" t="str">
        <f>"1600"</f>
        <v>1600</v>
      </c>
      <c r="D168" s="72" t="s">
        <v>319</v>
      </c>
      <c r="F168" t="str">
        <f t="shared" si="7"/>
        <v>1600 SNACKS NUTS TUBE</v>
      </c>
    </row>
    <row r="169" spans="1:6" x14ac:dyDescent="0.3">
      <c r="A169" s="72" t="str">
        <f t="shared" si="6"/>
        <v>30</v>
      </c>
      <c r="B169" s="72" t="s">
        <v>273</v>
      </c>
      <c r="C169" s="72" t="str">
        <f>"1610"</f>
        <v>1610</v>
      </c>
      <c r="D169" s="72" t="s">
        <v>320</v>
      </c>
      <c r="F169" t="str">
        <f t="shared" si="7"/>
        <v>1610 SNACKS SEEDS</v>
      </c>
    </row>
    <row r="170" spans="1:6" x14ac:dyDescent="0.3">
      <c r="A170" s="72" t="str">
        <f t="shared" si="6"/>
        <v>30</v>
      </c>
      <c r="B170" s="72" t="s">
        <v>273</v>
      </c>
      <c r="C170" s="72" t="str">
        <f>"1615"</f>
        <v>1615</v>
      </c>
      <c r="D170" s="72" t="s">
        <v>321</v>
      </c>
      <c r="F170" t="str">
        <f t="shared" si="7"/>
        <v>1615 SNACKS SALTY BK</v>
      </c>
    </row>
    <row r="171" spans="1:6" x14ac:dyDescent="0.3">
      <c r="A171" s="72" t="str">
        <f t="shared" si="6"/>
        <v>30</v>
      </c>
      <c r="B171" s="72" t="s">
        <v>273</v>
      </c>
      <c r="C171" s="72" t="str">
        <f>"1620"</f>
        <v>1620</v>
      </c>
      <c r="D171" s="72" t="s">
        <v>322</v>
      </c>
      <c r="F171" t="str">
        <f t="shared" si="7"/>
        <v>1620 SNACKS MEAT STICKS</v>
      </c>
    </row>
    <row r="172" spans="1:6" x14ac:dyDescent="0.3">
      <c r="A172" s="72" t="str">
        <f t="shared" si="6"/>
        <v>30</v>
      </c>
      <c r="B172" s="72" t="s">
        <v>273</v>
      </c>
      <c r="C172" s="72" t="str">
        <f>"1630"</f>
        <v>1630</v>
      </c>
      <c r="D172" s="72" t="s">
        <v>323</v>
      </c>
      <c r="F172" t="str">
        <f t="shared" si="7"/>
        <v>1630 SNACKS MEAT BAGGED</v>
      </c>
    </row>
    <row r="173" spans="1:6" x14ac:dyDescent="0.3">
      <c r="A173" s="72" t="str">
        <f t="shared" si="6"/>
        <v>30</v>
      </c>
      <c r="B173" s="72" t="s">
        <v>273</v>
      </c>
      <c r="C173" s="72" t="str">
        <f>"1640"</f>
        <v>1640</v>
      </c>
      <c r="D173" s="72" t="s">
        <v>324</v>
      </c>
      <c r="F173" t="str">
        <f t="shared" si="7"/>
        <v>1640 SNACKS MEAT BULK</v>
      </c>
    </row>
    <row r="174" spans="1:6" x14ac:dyDescent="0.3">
      <c r="A174" s="72" t="str">
        <f t="shared" si="6"/>
        <v>30</v>
      </c>
      <c r="B174" s="72" t="s">
        <v>273</v>
      </c>
      <c r="C174" s="72" t="str">
        <f>"1650"</f>
        <v>1650</v>
      </c>
      <c r="D174" s="72" t="s">
        <v>325</v>
      </c>
      <c r="F174" t="str">
        <f t="shared" si="7"/>
        <v>1650 SNACKS MEAT MISC.</v>
      </c>
    </row>
    <row r="175" spans="1:6" x14ac:dyDescent="0.3">
      <c r="A175" s="72" t="str">
        <f t="shared" si="6"/>
        <v>30</v>
      </c>
      <c r="B175" s="72" t="s">
        <v>273</v>
      </c>
      <c r="C175" s="72" t="str">
        <f>"1660"</f>
        <v>1660</v>
      </c>
      <c r="D175" s="72" t="s">
        <v>326</v>
      </c>
      <c r="F175" t="str">
        <f t="shared" si="7"/>
        <v>1660 SNACKS MEAT SHPDSP</v>
      </c>
    </row>
    <row r="176" spans="1:6" x14ac:dyDescent="0.3">
      <c r="A176" s="72" t="str">
        <f t="shared" si="6"/>
        <v>30</v>
      </c>
      <c r="B176" s="72" t="s">
        <v>273</v>
      </c>
      <c r="C176" s="72" t="str">
        <f>"1670"</f>
        <v>1670</v>
      </c>
      <c r="D176" s="72" t="s">
        <v>327</v>
      </c>
      <c r="F176" t="str">
        <f t="shared" si="7"/>
        <v>1670 SNACKS MISC SHPDSP</v>
      </c>
    </row>
    <row r="177" spans="1:6" x14ac:dyDescent="0.3">
      <c r="A177" s="72" t="str">
        <f t="shared" si="6"/>
        <v>30</v>
      </c>
      <c r="B177" s="72" t="s">
        <v>273</v>
      </c>
      <c r="C177" s="72" t="str">
        <f>"1690"</f>
        <v>1690</v>
      </c>
      <c r="D177" s="72" t="s">
        <v>328</v>
      </c>
      <c r="F177" t="str">
        <f t="shared" si="7"/>
        <v>1690 BOXED CHOCOLATES</v>
      </c>
    </row>
    <row r="178" spans="1:6" x14ac:dyDescent="0.3">
      <c r="A178" s="72" t="str">
        <f t="shared" si="6"/>
        <v>30</v>
      </c>
      <c r="B178" s="72" t="s">
        <v>273</v>
      </c>
      <c r="C178" s="72" t="str">
        <f>"1700"</f>
        <v>1700</v>
      </c>
      <c r="D178" s="72" t="s">
        <v>329</v>
      </c>
      <c r="F178" t="str">
        <f t="shared" si="7"/>
        <v>1700 CHRISTMAS CANDY</v>
      </c>
    </row>
    <row r="179" spans="1:6" x14ac:dyDescent="0.3">
      <c r="A179" s="72" t="str">
        <f t="shared" si="6"/>
        <v>30</v>
      </c>
      <c r="B179" s="72" t="s">
        <v>273</v>
      </c>
      <c r="C179" s="72" t="str">
        <f>"1720"</f>
        <v>1720</v>
      </c>
      <c r="D179" s="72" t="s">
        <v>330</v>
      </c>
      <c r="F179" t="str">
        <f t="shared" si="7"/>
        <v>1720 VALENTINE CANDY</v>
      </c>
    </row>
    <row r="180" spans="1:6" x14ac:dyDescent="0.3">
      <c r="A180" s="72" t="str">
        <f t="shared" si="6"/>
        <v>30</v>
      </c>
      <c r="B180" s="72" t="s">
        <v>273</v>
      </c>
      <c r="C180" s="72" t="str">
        <f>"1740"</f>
        <v>1740</v>
      </c>
      <c r="D180" s="72" t="s">
        <v>331</v>
      </c>
      <c r="F180" t="str">
        <f t="shared" si="7"/>
        <v>1740 EASTER CANDY</v>
      </c>
    </row>
    <row r="181" spans="1:6" x14ac:dyDescent="0.3">
      <c r="A181" s="72" t="str">
        <f t="shared" si="6"/>
        <v>30</v>
      </c>
      <c r="B181" s="72" t="s">
        <v>273</v>
      </c>
      <c r="C181" s="72" t="str">
        <f>"1760"</f>
        <v>1760</v>
      </c>
      <c r="D181" s="72" t="s">
        <v>332</v>
      </c>
      <c r="F181" t="str">
        <f t="shared" si="7"/>
        <v>1760 HALLOWEEN CANDY</v>
      </c>
    </row>
    <row r="182" spans="1:6" x14ac:dyDescent="0.3">
      <c r="A182" s="72" t="str">
        <f t="shared" ref="A182:A245" si="8">"40"</f>
        <v>40</v>
      </c>
      <c r="B182" s="72" t="s">
        <v>333</v>
      </c>
      <c r="C182" s="72" t="str">
        <f>"510"</f>
        <v>510</v>
      </c>
      <c r="D182" s="72" t="s">
        <v>221</v>
      </c>
      <c r="F182" t="str">
        <f t="shared" si="7"/>
        <v>510 DELETE FILE</v>
      </c>
    </row>
    <row r="183" spans="1:6" x14ac:dyDescent="0.3">
      <c r="A183" s="72" t="str">
        <f t="shared" si="8"/>
        <v>40</v>
      </c>
      <c r="B183" s="72" t="s">
        <v>333</v>
      </c>
      <c r="C183" s="72" t="str">
        <f>"1780"</f>
        <v>1780</v>
      </c>
      <c r="D183" s="72" t="s">
        <v>334</v>
      </c>
      <c r="F183" t="str">
        <f t="shared" si="7"/>
        <v>1780 GROCERY DEPARTMENT</v>
      </c>
    </row>
    <row r="184" spans="1:6" x14ac:dyDescent="0.3">
      <c r="A184" s="72" t="str">
        <f t="shared" si="8"/>
        <v>40</v>
      </c>
      <c r="B184" s="72" t="s">
        <v>333</v>
      </c>
      <c r="C184" s="72" t="str">
        <f>"1790"</f>
        <v>1790</v>
      </c>
      <c r="D184" s="72" t="s">
        <v>335</v>
      </c>
      <c r="F184" t="str">
        <f t="shared" si="7"/>
        <v>1790 BABY DIAPERS</v>
      </c>
    </row>
    <row r="185" spans="1:6" x14ac:dyDescent="0.3">
      <c r="A185" s="72" t="str">
        <f t="shared" si="8"/>
        <v>40</v>
      </c>
      <c r="B185" s="72" t="s">
        <v>333</v>
      </c>
      <c r="C185" s="72" t="str">
        <f>"1800"</f>
        <v>1800</v>
      </c>
      <c r="D185" s="72" t="s">
        <v>336</v>
      </c>
      <c r="F185" t="str">
        <f t="shared" si="7"/>
        <v>1800 BABY DIAPERS BK</v>
      </c>
    </row>
    <row r="186" spans="1:6" x14ac:dyDescent="0.3">
      <c r="A186" s="72" t="str">
        <f t="shared" si="8"/>
        <v>40</v>
      </c>
      <c r="B186" s="72" t="s">
        <v>333</v>
      </c>
      <c r="C186" s="72" t="str">
        <f>"1810"</f>
        <v>1810</v>
      </c>
      <c r="D186" s="72" t="s">
        <v>337</v>
      </c>
      <c r="F186" t="str">
        <f t="shared" si="7"/>
        <v>1810 BABY FOOD</v>
      </c>
    </row>
    <row r="187" spans="1:6" x14ac:dyDescent="0.3">
      <c r="A187" s="72" t="str">
        <f t="shared" si="8"/>
        <v>40</v>
      </c>
      <c r="B187" s="72" t="s">
        <v>333</v>
      </c>
      <c r="C187" s="72" t="str">
        <f>"1820"</f>
        <v>1820</v>
      </c>
      <c r="D187" s="72" t="s">
        <v>338</v>
      </c>
      <c r="F187" t="str">
        <f t="shared" si="7"/>
        <v>1820 BABY FOOD BK</v>
      </c>
    </row>
    <row r="188" spans="1:6" x14ac:dyDescent="0.3">
      <c r="A188" s="72" t="str">
        <f t="shared" si="8"/>
        <v>40</v>
      </c>
      <c r="B188" s="72" t="s">
        <v>333</v>
      </c>
      <c r="C188" s="72" t="str">
        <f>"1830"</f>
        <v>1830</v>
      </c>
      <c r="D188" s="72" t="s">
        <v>339</v>
      </c>
      <c r="F188" t="str">
        <f t="shared" si="7"/>
        <v>1830 BAKING CHIPS-POWDER-CUPS</v>
      </c>
    </row>
    <row r="189" spans="1:6" x14ac:dyDescent="0.3">
      <c r="A189" s="72" t="str">
        <f t="shared" si="8"/>
        <v>40</v>
      </c>
      <c r="B189" s="72" t="s">
        <v>333</v>
      </c>
      <c r="C189" s="72" t="str">
        <f>"1840"</f>
        <v>1840</v>
      </c>
      <c r="D189" s="72" t="s">
        <v>340</v>
      </c>
      <c r="F189" t="str">
        <f t="shared" si="7"/>
        <v>1840 BAKING CHIPS-POWDER BK</v>
      </c>
    </row>
    <row r="190" spans="1:6" x14ac:dyDescent="0.3">
      <c r="A190" s="72" t="str">
        <f t="shared" si="8"/>
        <v>40</v>
      </c>
      <c r="B190" s="72" t="s">
        <v>333</v>
      </c>
      <c r="C190" s="72" t="str">
        <f>"1850"</f>
        <v>1850</v>
      </c>
      <c r="D190" s="72" t="s">
        <v>341</v>
      </c>
      <c r="F190" t="str">
        <f t="shared" si="7"/>
        <v>1850 BEVERAGEMIXHOT COCOA</v>
      </c>
    </row>
    <row r="191" spans="1:6" x14ac:dyDescent="0.3">
      <c r="A191" s="72" t="str">
        <f t="shared" si="8"/>
        <v>40</v>
      </c>
      <c r="B191" s="72" t="s">
        <v>333</v>
      </c>
      <c r="C191" s="72" t="str">
        <f>"1860"</f>
        <v>1860</v>
      </c>
      <c r="D191" s="72" t="s">
        <v>342</v>
      </c>
      <c r="F191" t="str">
        <f t="shared" si="7"/>
        <v>1860 BEVERAGEMIXHOT COCO BK</v>
      </c>
    </row>
    <row r="192" spans="1:6" x14ac:dyDescent="0.3">
      <c r="A192" s="72" t="str">
        <f t="shared" si="8"/>
        <v>40</v>
      </c>
      <c r="B192" s="72" t="s">
        <v>333</v>
      </c>
      <c r="C192" s="72" t="str">
        <f>"1870"</f>
        <v>1870</v>
      </c>
      <c r="D192" s="72" t="s">
        <v>343</v>
      </c>
      <c r="F192" t="str">
        <f t="shared" si="7"/>
        <v>1870 BEVERAGEFRUIT JUICES</v>
      </c>
    </row>
    <row r="193" spans="1:6" x14ac:dyDescent="0.3">
      <c r="A193" s="72" t="str">
        <f t="shared" si="8"/>
        <v>40</v>
      </c>
      <c r="B193" s="72" t="s">
        <v>333</v>
      </c>
      <c r="C193" s="72" t="str">
        <f>"1880"</f>
        <v>1880</v>
      </c>
      <c r="D193" s="72" t="s">
        <v>344</v>
      </c>
      <c r="F193" t="str">
        <f t="shared" si="7"/>
        <v>1880 BEVERAGEFRUIT JUICES BK</v>
      </c>
    </row>
    <row r="194" spans="1:6" x14ac:dyDescent="0.3">
      <c r="A194" s="72" t="str">
        <f t="shared" si="8"/>
        <v>40</v>
      </c>
      <c r="B194" s="72" t="s">
        <v>333</v>
      </c>
      <c r="C194" s="72" t="str">
        <f>"1890"</f>
        <v>1890</v>
      </c>
      <c r="D194" s="72" t="s">
        <v>345</v>
      </c>
      <c r="F194" t="str">
        <f t="shared" si="7"/>
        <v>1890 BEVERAGENON-JUICE</v>
      </c>
    </row>
    <row r="195" spans="1:6" x14ac:dyDescent="0.3">
      <c r="A195" s="72" t="str">
        <f t="shared" si="8"/>
        <v>40</v>
      </c>
      <c r="B195" s="72" t="s">
        <v>333</v>
      </c>
      <c r="C195" s="72" t="str">
        <f>"1900"</f>
        <v>1900</v>
      </c>
      <c r="D195" s="72" t="s">
        <v>346</v>
      </c>
      <c r="F195" t="str">
        <f t="shared" si="7"/>
        <v>1900 BEVERAGESMOOTHIE</v>
      </c>
    </row>
    <row r="196" spans="1:6" x14ac:dyDescent="0.3">
      <c r="A196" s="72" t="str">
        <f t="shared" si="8"/>
        <v>40</v>
      </c>
      <c r="B196" s="72" t="s">
        <v>333</v>
      </c>
      <c r="C196" s="72" t="str">
        <f>"1910"</f>
        <v>1910</v>
      </c>
      <c r="D196" s="72" t="s">
        <v>347</v>
      </c>
      <c r="F196" t="str">
        <f t="shared" ref="F196:F259" si="9">C196&amp;" "&amp;D196</f>
        <v>1910 BEVERAGEARIZONA DRINKS</v>
      </c>
    </row>
    <row r="197" spans="1:6" x14ac:dyDescent="0.3">
      <c r="A197" s="72" t="str">
        <f t="shared" si="8"/>
        <v>40</v>
      </c>
      <c r="B197" s="72" t="s">
        <v>333</v>
      </c>
      <c r="C197" s="72" t="str">
        <f>"1920"</f>
        <v>1920</v>
      </c>
      <c r="D197" s="72" t="s">
        <v>348</v>
      </c>
      <c r="F197" t="str">
        <f t="shared" si="9"/>
        <v>1920 BEVERAGEARNOLD PALMER</v>
      </c>
    </row>
    <row r="198" spans="1:6" x14ac:dyDescent="0.3">
      <c r="A198" s="72" t="str">
        <f t="shared" si="8"/>
        <v>40</v>
      </c>
      <c r="B198" s="72" t="s">
        <v>333</v>
      </c>
      <c r="C198" s="72" t="str">
        <f>"1940"</f>
        <v>1940</v>
      </c>
      <c r="D198" s="72" t="s">
        <v>349</v>
      </c>
      <c r="F198" t="str">
        <f t="shared" si="9"/>
        <v>1940 BEVERAGESPORT BOTL. 32Z</v>
      </c>
    </row>
    <row r="199" spans="1:6" x14ac:dyDescent="0.3">
      <c r="A199" s="72" t="str">
        <f t="shared" si="8"/>
        <v>40</v>
      </c>
      <c r="B199" s="72" t="s">
        <v>333</v>
      </c>
      <c r="C199" s="72" t="str">
        <f>"1960"</f>
        <v>1960</v>
      </c>
      <c r="D199" s="72" t="s">
        <v>350</v>
      </c>
      <c r="F199" t="str">
        <f t="shared" si="9"/>
        <v>1960 BEVERAGESODA</v>
      </c>
    </row>
    <row r="200" spans="1:6" x14ac:dyDescent="0.3">
      <c r="A200" s="72" t="str">
        <f t="shared" si="8"/>
        <v>40</v>
      </c>
      <c r="B200" s="72" t="s">
        <v>333</v>
      </c>
      <c r="C200" s="72" t="str">
        <f>"1970"</f>
        <v>1970</v>
      </c>
      <c r="D200" s="72" t="s">
        <v>351</v>
      </c>
      <c r="F200" t="str">
        <f t="shared" si="9"/>
        <v>1970 BEVERAGEENERGY DRINKS</v>
      </c>
    </row>
    <row r="201" spans="1:6" x14ac:dyDescent="0.3">
      <c r="A201" s="72" t="str">
        <f t="shared" si="8"/>
        <v>40</v>
      </c>
      <c r="B201" s="72" t="s">
        <v>333</v>
      </c>
      <c r="C201" s="72" t="str">
        <f>"1980"</f>
        <v>1980</v>
      </c>
      <c r="D201" s="72" t="s">
        <v>352</v>
      </c>
      <c r="F201" t="str">
        <f t="shared" si="9"/>
        <v>1980 BEVERAGEWATER</v>
      </c>
    </row>
    <row r="202" spans="1:6" x14ac:dyDescent="0.3">
      <c r="A202" s="72" t="str">
        <f t="shared" si="8"/>
        <v>40</v>
      </c>
      <c r="B202" s="72" t="s">
        <v>333</v>
      </c>
      <c r="C202" s="72" t="str">
        <f>"1990"</f>
        <v>1990</v>
      </c>
      <c r="D202" s="72" t="s">
        <v>353</v>
      </c>
      <c r="F202" t="str">
        <f t="shared" si="9"/>
        <v>1990 BREAD RETAIL PACK</v>
      </c>
    </row>
    <row r="203" spans="1:6" x14ac:dyDescent="0.3">
      <c r="A203" s="72" t="str">
        <f t="shared" si="8"/>
        <v>40</v>
      </c>
      <c r="B203" s="72" t="s">
        <v>333</v>
      </c>
      <c r="C203" s="72" t="str">
        <f>"2000"</f>
        <v>2000</v>
      </c>
      <c r="D203" s="72" t="s">
        <v>354</v>
      </c>
      <c r="F203" t="str">
        <f t="shared" si="9"/>
        <v>2000 BREADING &amp; STUFFING</v>
      </c>
    </row>
    <row r="204" spans="1:6" x14ac:dyDescent="0.3">
      <c r="A204" s="72" t="str">
        <f t="shared" si="8"/>
        <v>40</v>
      </c>
      <c r="B204" s="72" t="s">
        <v>333</v>
      </c>
      <c r="C204" s="72" t="str">
        <f>"2010"</f>
        <v>2010</v>
      </c>
      <c r="D204" s="72" t="s">
        <v>355</v>
      </c>
      <c r="F204" t="str">
        <f t="shared" si="9"/>
        <v>2010 BREADING &amp; STUFFING BK</v>
      </c>
    </row>
    <row r="205" spans="1:6" x14ac:dyDescent="0.3">
      <c r="A205" s="72" t="str">
        <f t="shared" si="8"/>
        <v>40</v>
      </c>
      <c r="B205" s="72" t="s">
        <v>333</v>
      </c>
      <c r="C205" s="72" t="str">
        <f>"2020"</f>
        <v>2020</v>
      </c>
      <c r="D205" s="72" t="s">
        <v>356</v>
      </c>
      <c r="F205" t="str">
        <f t="shared" si="9"/>
        <v>2020 BROTHBASESBOUILLON</v>
      </c>
    </row>
    <row r="206" spans="1:6" x14ac:dyDescent="0.3">
      <c r="A206" s="72" t="str">
        <f t="shared" si="8"/>
        <v>40</v>
      </c>
      <c r="B206" s="72" t="s">
        <v>333</v>
      </c>
      <c r="C206" s="72" t="str">
        <f>"2030"</f>
        <v>2030</v>
      </c>
      <c r="D206" s="72" t="s">
        <v>357</v>
      </c>
      <c r="F206" t="str">
        <f t="shared" si="9"/>
        <v>2030 BROTHBASESBOUILLON BK</v>
      </c>
    </row>
    <row r="207" spans="1:6" x14ac:dyDescent="0.3">
      <c r="A207" s="72" t="str">
        <f t="shared" si="8"/>
        <v>40</v>
      </c>
      <c r="B207" s="72" t="s">
        <v>333</v>
      </c>
      <c r="C207" s="72" t="str">
        <f>"2040"</f>
        <v>2040</v>
      </c>
      <c r="D207" s="72" t="s">
        <v>358</v>
      </c>
      <c r="F207" t="str">
        <f t="shared" si="9"/>
        <v>2040 BROWNIECOOKIEMUFFN MIX</v>
      </c>
    </row>
    <row r="208" spans="1:6" x14ac:dyDescent="0.3">
      <c r="A208" s="72" t="str">
        <f t="shared" si="8"/>
        <v>40</v>
      </c>
      <c r="B208" s="72" t="s">
        <v>333</v>
      </c>
      <c r="C208" s="72" t="str">
        <f>"2050"</f>
        <v>2050</v>
      </c>
      <c r="D208" s="72" t="s">
        <v>359</v>
      </c>
      <c r="F208" t="str">
        <f t="shared" si="9"/>
        <v>2050 BROWNIECOOKIEMFF MX BK</v>
      </c>
    </row>
    <row r="209" spans="1:6" x14ac:dyDescent="0.3">
      <c r="A209" s="72" t="str">
        <f t="shared" si="8"/>
        <v>40</v>
      </c>
      <c r="B209" s="72" t="s">
        <v>333</v>
      </c>
      <c r="C209" s="72" t="str">
        <f>"2060"</f>
        <v>2060</v>
      </c>
      <c r="D209" s="72" t="s">
        <v>360</v>
      </c>
      <c r="F209" t="str">
        <f t="shared" si="9"/>
        <v>2060 CAKE FROSTINGTOPPINGS</v>
      </c>
    </row>
    <row r="210" spans="1:6" x14ac:dyDescent="0.3">
      <c r="A210" s="72" t="str">
        <f t="shared" si="8"/>
        <v>40</v>
      </c>
      <c r="B210" s="72" t="s">
        <v>333</v>
      </c>
      <c r="C210" s="72" t="str">
        <f>"2070"</f>
        <v>2070</v>
      </c>
      <c r="D210" s="72" t="s">
        <v>361</v>
      </c>
      <c r="F210" t="str">
        <f t="shared" si="9"/>
        <v>2070 CAKE FROSTINGTOPPING BK</v>
      </c>
    </row>
    <row r="211" spans="1:6" x14ac:dyDescent="0.3">
      <c r="A211" s="72" t="str">
        <f t="shared" si="8"/>
        <v>40</v>
      </c>
      <c r="B211" s="72" t="s">
        <v>333</v>
      </c>
      <c r="C211" s="72" t="str">
        <f>"2080"</f>
        <v>2080</v>
      </c>
      <c r="D211" s="72" t="s">
        <v>362</v>
      </c>
      <c r="F211" t="str">
        <f t="shared" si="9"/>
        <v>2080 CAKE MIXES</v>
      </c>
    </row>
    <row r="212" spans="1:6" x14ac:dyDescent="0.3">
      <c r="A212" s="72" t="str">
        <f t="shared" si="8"/>
        <v>40</v>
      </c>
      <c r="B212" s="72" t="s">
        <v>333</v>
      </c>
      <c r="C212" s="72" t="str">
        <f>"2090"</f>
        <v>2090</v>
      </c>
      <c r="D212" s="72" t="s">
        <v>363</v>
      </c>
      <c r="F212" t="str">
        <f t="shared" si="9"/>
        <v>2090 CAKE MIXES BK</v>
      </c>
    </row>
    <row r="213" spans="1:6" x14ac:dyDescent="0.3">
      <c r="A213" s="72" t="str">
        <f t="shared" si="8"/>
        <v>40</v>
      </c>
      <c r="B213" s="72" t="s">
        <v>333</v>
      </c>
      <c r="C213" s="72" t="str">
        <f>"2100"</f>
        <v>2100</v>
      </c>
      <c r="D213" s="72" t="s">
        <v>364</v>
      </c>
      <c r="F213" t="str">
        <f t="shared" si="9"/>
        <v>2100 CANNING SUPPLIES</v>
      </c>
    </row>
    <row r="214" spans="1:6" x14ac:dyDescent="0.3">
      <c r="A214" s="72" t="str">
        <f t="shared" si="8"/>
        <v>40</v>
      </c>
      <c r="B214" s="72" t="s">
        <v>333</v>
      </c>
      <c r="C214" s="72" t="str">
        <f>"2110"</f>
        <v>2110</v>
      </c>
      <c r="D214" s="72" t="s">
        <v>365</v>
      </c>
      <c r="F214" t="str">
        <f t="shared" si="9"/>
        <v>2110 CANNING SUPPLIES BK</v>
      </c>
    </row>
    <row r="215" spans="1:6" x14ac:dyDescent="0.3">
      <c r="A215" s="72" t="str">
        <f t="shared" si="8"/>
        <v>40</v>
      </c>
      <c r="B215" s="72" t="s">
        <v>333</v>
      </c>
      <c r="C215" s="72" t="str">
        <f>"2120"</f>
        <v>2120</v>
      </c>
      <c r="D215" s="72" t="s">
        <v>366</v>
      </c>
      <c r="F215" t="str">
        <f t="shared" si="9"/>
        <v>2120 CEREAL</v>
      </c>
    </row>
    <row r="216" spans="1:6" x14ac:dyDescent="0.3">
      <c r="A216" s="72" t="str">
        <f t="shared" si="8"/>
        <v>40</v>
      </c>
      <c r="B216" s="72" t="s">
        <v>333</v>
      </c>
      <c r="C216" s="72" t="str">
        <f>"2130"</f>
        <v>2130</v>
      </c>
      <c r="D216" s="72" t="s">
        <v>367</v>
      </c>
      <c r="F216" t="str">
        <f t="shared" si="9"/>
        <v>2130 CEREAL BK</v>
      </c>
    </row>
    <row r="217" spans="1:6" x14ac:dyDescent="0.3">
      <c r="A217" s="72" t="str">
        <f t="shared" si="8"/>
        <v>40</v>
      </c>
      <c r="B217" s="72" t="s">
        <v>333</v>
      </c>
      <c r="C217" s="72" t="str">
        <f>"2140"</f>
        <v>2140</v>
      </c>
      <c r="D217" s="72" t="s">
        <v>368</v>
      </c>
      <c r="F217" t="str">
        <f t="shared" si="9"/>
        <v>2140 CHARCOAL &amp; SUPPLIES</v>
      </c>
    </row>
    <row r="218" spans="1:6" x14ac:dyDescent="0.3">
      <c r="A218" s="72" t="str">
        <f t="shared" si="8"/>
        <v>40</v>
      </c>
      <c r="B218" s="72" t="s">
        <v>333</v>
      </c>
      <c r="C218" s="72" t="str">
        <f>"2150"</f>
        <v>2150</v>
      </c>
      <c r="D218" s="72" t="s">
        <v>369</v>
      </c>
      <c r="F218" t="str">
        <f t="shared" si="9"/>
        <v>2150 CHARCOAL &amp; SUPPLIES BK</v>
      </c>
    </row>
    <row r="219" spans="1:6" x14ac:dyDescent="0.3">
      <c r="A219" s="72" t="str">
        <f t="shared" si="8"/>
        <v>40</v>
      </c>
      <c r="B219" s="72" t="s">
        <v>333</v>
      </c>
      <c r="C219" s="72" t="str">
        <f>"2160"</f>
        <v>2160</v>
      </c>
      <c r="D219" s="72" t="s">
        <v>370</v>
      </c>
      <c r="F219" t="str">
        <f t="shared" si="9"/>
        <v>2160 COCONUT</v>
      </c>
    </row>
    <row r="220" spans="1:6" x14ac:dyDescent="0.3">
      <c r="A220" s="72" t="str">
        <f t="shared" si="8"/>
        <v>40</v>
      </c>
      <c r="B220" s="72" t="s">
        <v>333</v>
      </c>
      <c r="C220" s="72" t="str">
        <f>"2170"</f>
        <v>2170</v>
      </c>
      <c r="D220" s="72" t="s">
        <v>371</v>
      </c>
      <c r="F220" t="str">
        <f t="shared" si="9"/>
        <v>2170 COCONUT BK</v>
      </c>
    </row>
    <row r="221" spans="1:6" x14ac:dyDescent="0.3">
      <c r="A221" s="72" t="str">
        <f t="shared" si="8"/>
        <v>40</v>
      </c>
      <c r="B221" s="72" t="s">
        <v>333</v>
      </c>
      <c r="C221" s="72" t="str">
        <f>"2180"</f>
        <v>2180</v>
      </c>
      <c r="D221" s="72" t="s">
        <v>372</v>
      </c>
      <c r="F221" t="str">
        <f t="shared" si="9"/>
        <v>2180 COFFEEFILTERSCREAMERS</v>
      </c>
    </row>
    <row r="222" spans="1:6" x14ac:dyDescent="0.3">
      <c r="A222" s="72" t="str">
        <f t="shared" si="8"/>
        <v>40</v>
      </c>
      <c r="B222" s="72" t="s">
        <v>333</v>
      </c>
      <c r="C222" s="72" t="str">
        <f>"2190"</f>
        <v>2190</v>
      </c>
      <c r="D222" s="72" t="s">
        <v>373</v>
      </c>
      <c r="F222" t="str">
        <f t="shared" si="9"/>
        <v>2190 COFFEEFILTERSCRMERS BK</v>
      </c>
    </row>
    <row r="223" spans="1:6" x14ac:dyDescent="0.3">
      <c r="A223" s="72" t="str">
        <f t="shared" si="8"/>
        <v>40</v>
      </c>
      <c r="B223" s="72" t="s">
        <v>333</v>
      </c>
      <c r="C223" s="72" t="str">
        <f>"2200"</f>
        <v>2200</v>
      </c>
      <c r="D223" s="72" t="s">
        <v>374</v>
      </c>
      <c r="F223" t="str">
        <f t="shared" si="9"/>
        <v>2200 COOKIES &amp; CRACKERS</v>
      </c>
    </row>
    <row r="224" spans="1:6" x14ac:dyDescent="0.3">
      <c r="A224" s="72" t="str">
        <f t="shared" si="8"/>
        <v>40</v>
      </c>
      <c r="B224" s="72" t="s">
        <v>333</v>
      </c>
      <c r="C224" s="72" t="str">
        <f>"2210"</f>
        <v>2210</v>
      </c>
      <c r="D224" s="72" t="s">
        <v>375</v>
      </c>
      <c r="F224" t="str">
        <f t="shared" si="9"/>
        <v>2210 COOKIES &amp; CRACKERS BK</v>
      </c>
    </row>
    <row r="225" spans="1:6" x14ac:dyDescent="0.3">
      <c r="A225" s="72" t="str">
        <f t="shared" si="8"/>
        <v>40</v>
      </c>
      <c r="B225" s="72" t="s">
        <v>333</v>
      </c>
      <c r="C225" s="72" t="str">
        <f>"2220"</f>
        <v>2220</v>
      </c>
      <c r="D225" s="72" t="s">
        <v>376</v>
      </c>
      <c r="F225" t="str">
        <f t="shared" si="9"/>
        <v>2220 CONDIMENTS &amp; SAUCES</v>
      </c>
    </row>
    <row r="226" spans="1:6" x14ac:dyDescent="0.3">
      <c r="A226" s="72" t="str">
        <f t="shared" si="8"/>
        <v>40</v>
      </c>
      <c r="B226" s="72" t="s">
        <v>333</v>
      </c>
      <c r="C226" s="72" t="str">
        <f>"2230"</f>
        <v>2230</v>
      </c>
      <c r="D226" s="72" t="s">
        <v>377</v>
      </c>
      <c r="F226" t="str">
        <f t="shared" si="9"/>
        <v>2230 CONDIMENTS &amp; SAUCES BK</v>
      </c>
    </row>
    <row r="227" spans="1:6" x14ac:dyDescent="0.3">
      <c r="A227" s="72" t="str">
        <f t="shared" si="8"/>
        <v>40</v>
      </c>
      <c r="B227" s="72" t="s">
        <v>333</v>
      </c>
      <c r="C227" s="72" t="str">
        <f>"2240"</f>
        <v>2240</v>
      </c>
      <c r="D227" s="72" t="s">
        <v>378</v>
      </c>
      <c r="F227" t="str">
        <f t="shared" si="9"/>
        <v>2240 CUPS RETAIL PACKAGED</v>
      </c>
    </row>
    <row r="228" spans="1:6" x14ac:dyDescent="0.3">
      <c r="A228" s="72" t="str">
        <f t="shared" si="8"/>
        <v>40</v>
      </c>
      <c r="B228" s="72" t="s">
        <v>333</v>
      </c>
      <c r="C228" s="72" t="str">
        <f>"2250"</f>
        <v>2250</v>
      </c>
      <c r="D228" s="72" t="s">
        <v>379</v>
      </c>
      <c r="F228" t="str">
        <f t="shared" si="9"/>
        <v>2250 CUPS RETAIL PACKAGED BK</v>
      </c>
    </row>
    <row r="229" spans="1:6" x14ac:dyDescent="0.3">
      <c r="A229" s="72" t="str">
        <f t="shared" si="8"/>
        <v>40</v>
      </c>
      <c r="B229" s="72" t="s">
        <v>333</v>
      </c>
      <c r="C229" s="72" t="str">
        <f>"2270"</f>
        <v>2270</v>
      </c>
      <c r="D229" s="72" t="s">
        <v>380</v>
      </c>
      <c r="F229" t="str">
        <f t="shared" si="9"/>
        <v>2270 FACIAL TISSUE</v>
      </c>
    </row>
    <row r="230" spans="1:6" x14ac:dyDescent="0.3">
      <c r="A230" s="72" t="str">
        <f t="shared" si="8"/>
        <v>40</v>
      </c>
      <c r="B230" s="72" t="s">
        <v>333</v>
      </c>
      <c r="C230" s="72" t="str">
        <f>"2280"</f>
        <v>2280</v>
      </c>
      <c r="D230" s="72" t="s">
        <v>381</v>
      </c>
      <c r="F230" t="str">
        <f t="shared" si="9"/>
        <v>2280 FACIAL TISSUE BK</v>
      </c>
    </row>
    <row r="231" spans="1:6" x14ac:dyDescent="0.3">
      <c r="A231" s="72" t="str">
        <f t="shared" si="8"/>
        <v>40</v>
      </c>
      <c r="B231" s="72" t="s">
        <v>333</v>
      </c>
      <c r="C231" s="72" t="str">
        <f>"2290"</f>
        <v>2290</v>
      </c>
      <c r="D231" s="72" t="s">
        <v>382</v>
      </c>
      <c r="F231" t="str">
        <f t="shared" si="9"/>
        <v>2290 FLOUR AND STARCH</v>
      </c>
    </row>
    <row r="232" spans="1:6" x14ac:dyDescent="0.3">
      <c r="A232" s="72" t="str">
        <f t="shared" si="8"/>
        <v>40</v>
      </c>
      <c r="B232" s="72" t="s">
        <v>333</v>
      </c>
      <c r="C232" s="72" t="str">
        <f>"2300"</f>
        <v>2300</v>
      </c>
      <c r="D232" s="72" t="s">
        <v>383</v>
      </c>
      <c r="F232" t="str">
        <f t="shared" si="9"/>
        <v>2300 FLOUR AND STARCH BK</v>
      </c>
    </row>
    <row r="233" spans="1:6" x14ac:dyDescent="0.3">
      <c r="A233" s="72" t="str">
        <f t="shared" si="8"/>
        <v>40</v>
      </c>
      <c r="B233" s="72" t="s">
        <v>333</v>
      </c>
      <c r="C233" s="72" t="str">
        <f>"2310"</f>
        <v>2310</v>
      </c>
      <c r="D233" s="72" t="s">
        <v>384</v>
      </c>
      <c r="F233" t="str">
        <f t="shared" si="9"/>
        <v>2310 FREEZE POPS</v>
      </c>
    </row>
    <row r="234" spans="1:6" x14ac:dyDescent="0.3">
      <c r="A234" s="72" t="str">
        <f t="shared" si="8"/>
        <v>40</v>
      </c>
      <c r="B234" s="72" t="s">
        <v>333</v>
      </c>
      <c r="C234" s="72" t="str">
        <f>"2320"</f>
        <v>2320</v>
      </c>
      <c r="D234" s="72" t="s">
        <v>385</v>
      </c>
      <c r="F234" t="str">
        <f t="shared" si="9"/>
        <v>2320 RETAIL FOILWRAPSTRAYS</v>
      </c>
    </row>
    <row r="235" spans="1:6" x14ac:dyDescent="0.3">
      <c r="A235" s="72" t="str">
        <f t="shared" si="8"/>
        <v>40</v>
      </c>
      <c r="B235" s="72" t="s">
        <v>333</v>
      </c>
      <c r="C235" s="72" t="str">
        <f>"2330"</f>
        <v>2330</v>
      </c>
      <c r="D235" s="72" t="s">
        <v>386</v>
      </c>
      <c r="F235" t="str">
        <f t="shared" si="9"/>
        <v>2330 RETAIL FOIL &amp; WRAPS BK</v>
      </c>
    </row>
    <row r="236" spans="1:6" x14ac:dyDescent="0.3">
      <c r="A236" s="72" t="str">
        <f t="shared" si="8"/>
        <v>40</v>
      </c>
      <c r="B236" s="72" t="s">
        <v>333</v>
      </c>
      <c r="C236" s="72" t="str">
        <f>"2340"</f>
        <v>2340</v>
      </c>
      <c r="D236" s="72" t="s">
        <v>387</v>
      </c>
      <c r="F236" t="str">
        <f t="shared" si="9"/>
        <v>2340 RETAIL OVEN BAGS</v>
      </c>
    </row>
    <row r="237" spans="1:6" x14ac:dyDescent="0.3">
      <c r="A237" s="72" t="str">
        <f t="shared" si="8"/>
        <v>40</v>
      </c>
      <c r="B237" s="72" t="s">
        <v>333</v>
      </c>
      <c r="C237" s="72" t="str">
        <f>"2350"</f>
        <v>2350</v>
      </c>
      <c r="D237" s="72" t="s">
        <v>388</v>
      </c>
      <c r="F237" t="str">
        <f t="shared" si="9"/>
        <v>2350 FRUITSAPPLESAUCE</v>
      </c>
    </row>
    <row r="238" spans="1:6" x14ac:dyDescent="0.3">
      <c r="A238" s="72" t="str">
        <f t="shared" si="8"/>
        <v>40</v>
      </c>
      <c r="B238" s="72" t="s">
        <v>333</v>
      </c>
      <c r="C238" s="72" t="str">
        <f>"2360"</f>
        <v>2360</v>
      </c>
      <c r="D238" s="72" t="s">
        <v>389</v>
      </c>
      <c r="F238" t="str">
        <f t="shared" si="9"/>
        <v>2360 FRUITSAPPLESAUCE BK</v>
      </c>
    </row>
    <row r="239" spans="1:6" x14ac:dyDescent="0.3">
      <c r="A239" s="72" t="str">
        <f t="shared" si="8"/>
        <v>40</v>
      </c>
      <c r="B239" s="72" t="s">
        <v>333</v>
      </c>
      <c r="C239" s="72" t="str">
        <f>"2370"</f>
        <v>2370</v>
      </c>
      <c r="D239" s="72" t="s">
        <v>390</v>
      </c>
      <c r="F239" t="str">
        <f t="shared" si="9"/>
        <v>2370 FRUITSCHERRIES</v>
      </c>
    </row>
    <row r="240" spans="1:6" x14ac:dyDescent="0.3">
      <c r="A240" s="72" t="str">
        <f t="shared" si="8"/>
        <v>40</v>
      </c>
      <c r="B240" s="72" t="s">
        <v>333</v>
      </c>
      <c r="C240" s="72" t="str">
        <f>"2380"</f>
        <v>2380</v>
      </c>
      <c r="D240" s="72" t="s">
        <v>391</v>
      </c>
      <c r="F240" t="str">
        <f t="shared" si="9"/>
        <v>2380 FRUITSCHERRIES BK</v>
      </c>
    </row>
    <row r="241" spans="1:6" x14ac:dyDescent="0.3">
      <c r="A241" s="72" t="str">
        <f t="shared" si="8"/>
        <v>40</v>
      </c>
      <c r="B241" s="72" t="s">
        <v>333</v>
      </c>
      <c r="C241" s="72" t="str">
        <f>"2390"</f>
        <v>2390</v>
      </c>
      <c r="D241" s="72" t="s">
        <v>392</v>
      </c>
      <c r="F241" t="str">
        <f t="shared" si="9"/>
        <v>2390 FRUITSFRUIT COCKTAIL</v>
      </c>
    </row>
    <row r="242" spans="1:6" x14ac:dyDescent="0.3">
      <c r="A242" s="72" t="str">
        <f t="shared" si="8"/>
        <v>40</v>
      </c>
      <c r="B242" s="72" t="s">
        <v>333</v>
      </c>
      <c r="C242" s="72" t="str">
        <f>"2400"</f>
        <v>2400</v>
      </c>
      <c r="D242" s="72" t="s">
        <v>393</v>
      </c>
      <c r="F242" t="str">
        <f t="shared" si="9"/>
        <v>2400 FRUITSFRUIT COCKTAIL BK</v>
      </c>
    </row>
    <row r="243" spans="1:6" x14ac:dyDescent="0.3">
      <c r="A243" s="72" t="str">
        <f t="shared" si="8"/>
        <v>40</v>
      </c>
      <c r="B243" s="72" t="s">
        <v>333</v>
      </c>
      <c r="C243" s="72" t="str">
        <f>"2410"</f>
        <v>2410</v>
      </c>
      <c r="D243" s="72" t="s">
        <v>394</v>
      </c>
      <c r="F243" t="str">
        <f t="shared" si="9"/>
        <v>2410 FRUITSPEACHES</v>
      </c>
    </row>
    <row r="244" spans="1:6" x14ac:dyDescent="0.3">
      <c r="A244" s="72" t="str">
        <f t="shared" si="8"/>
        <v>40</v>
      </c>
      <c r="B244" s="72" t="s">
        <v>333</v>
      </c>
      <c r="C244" s="72" t="str">
        <f>"2420"</f>
        <v>2420</v>
      </c>
      <c r="D244" s="72" t="s">
        <v>395</v>
      </c>
      <c r="F244" t="str">
        <f t="shared" si="9"/>
        <v>2420 FRUITSPEACHES BK</v>
      </c>
    </row>
    <row r="245" spans="1:6" x14ac:dyDescent="0.3">
      <c r="A245" s="72" t="str">
        <f t="shared" si="8"/>
        <v>40</v>
      </c>
      <c r="B245" s="72" t="s">
        <v>333</v>
      </c>
      <c r="C245" s="72" t="str">
        <f>"2430"</f>
        <v>2430</v>
      </c>
      <c r="D245" s="72" t="s">
        <v>396</v>
      </c>
      <c r="F245" t="str">
        <f t="shared" si="9"/>
        <v>2430 FRUITSPEARS</v>
      </c>
    </row>
    <row r="246" spans="1:6" x14ac:dyDescent="0.3">
      <c r="A246" s="72" t="str">
        <f t="shared" ref="A246:A309" si="10">"40"</f>
        <v>40</v>
      </c>
      <c r="B246" s="72" t="s">
        <v>333</v>
      </c>
      <c r="C246" s="72" t="str">
        <f>"2440"</f>
        <v>2440</v>
      </c>
      <c r="D246" s="72" t="s">
        <v>397</v>
      </c>
      <c r="F246" t="str">
        <f t="shared" si="9"/>
        <v>2440 FRUITSPEARS BK</v>
      </c>
    </row>
    <row r="247" spans="1:6" x14ac:dyDescent="0.3">
      <c r="A247" s="72" t="str">
        <f t="shared" si="10"/>
        <v>40</v>
      </c>
      <c r="B247" s="72" t="s">
        <v>333</v>
      </c>
      <c r="C247" s="72" t="str">
        <f>"2450"</f>
        <v>2450</v>
      </c>
      <c r="D247" s="72" t="s">
        <v>398</v>
      </c>
      <c r="F247" t="str">
        <f t="shared" si="9"/>
        <v>2450 FRUITSPINEAPPLES</v>
      </c>
    </row>
    <row r="248" spans="1:6" x14ac:dyDescent="0.3">
      <c r="A248" s="72" t="str">
        <f t="shared" si="10"/>
        <v>40</v>
      </c>
      <c r="B248" s="72" t="s">
        <v>333</v>
      </c>
      <c r="C248" s="72" t="str">
        <f>"2460"</f>
        <v>2460</v>
      </c>
      <c r="D248" s="72" t="s">
        <v>399</v>
      </c>
      <c r="F248" t="str">
        <f t="shared" si="9"/>
        <v>2460 FRUITSPINEAPPLES BK</v>
      </c>
    </row>
    <row r="249" spans="1:6" x14ac:dyDescent="0.3">
      <c r="A249" s="72" t="str">
        <f t="shared" si="10"/>
        <v>40</v>
      </c>
      <c r="B249" s="72" t="s">
        <v>333</v>
      </c>
      <c r="C249" s="72" t="str">
        <f>"2470"</f>
        <v>2470</v>
      </c>
      <c r="D249" s="72" t="s">
        <v>400</v>
      </c>
      <c r="F249" t="str">
        <f t="shared" si="9"/>
        <v>2470 FRUITSPRUNES</v>
      </c>
    </row>
    <row r="250" spans="1:6" x14ac:dyDescent="0.3">
      <c r="A250" s="72" t="str">
        <f t="shared" si="10"/>
        <v>40</v>
      </c>
      <c r="B250" s="72" t="s">
        <v>333</v>
      </c>
      <c r="C250" s="72" t="str">
        <f>"2480"</f>
        <v>2480</v>
      </c>
      <c r="D250" s="72" t="s">
        <v>401</v>
      </c>
      <c r="F250" t="str">
        <f t="shared" si="9"/>
        <v>2480 FRUITSPRUNES BK</v>
      </c>
    </row>
    <row r="251" spans="1:6" x14ac:dyDescent="0.3">
      <c r="A251" s="72" t="str">
        <f t="shared" si="10"/>
        <v>40</v>
      </c>
      <c r="B251" s="72" t="s">
        <v>333</v>
      </c>
      <c r="C251" s="72" t="str">
        <f>"2490"</f>
        <v>2490</v>
      </c>
      <c r="D251" s="72" t="s">
        <v>402</v>
      </c>
      <c r="F251" t="str">
        <f t="shared" si="9"/>
        <v>2490 FRUITSRAISINS</v>
      </c>
    </row>
    <row r="252" spans="1:6" x14ac:dyDescent="0.3">
      <c r="A252" s="72" t="str">
        <f t="shared" si="10"/>
        <v>40</v>
      </c>
      <c r="B252" s="72" t="s">
        <v>333</v>
      </c>
      <c r="C252" s="72" t="str">
        <f>"2500"</f>
        <v>2500</v>
      </c>
      <c r="D252" s="72" t="s">
        <v>403</v>
      </c>
      <c r="F252" t="str">
        <f t="shared" si="9"/>
        <v>2500 FRUITSRAISINS BK</v>
      </c>
    </row>
    <row r="253" spans="1:6" x14ac:dyDescent="0.3">
      <c r="A253" s="72" t="str">
        <f t="shared" si="10"/>
        <v>40</v>
      </c>
      <c r="B253" s="72" t="s">
        <v>333</v>
      </c>
      <c r="C253" s="72" t="str">
        <f>"2510"</f>
        <v>2510</v>
      </c>
      <c r="D253" s="72" t="s">
        <v>404</v>
      </c>
      <c r="F253" t="str">
        <f t="shared" si="9"/>
        <v>2510 FRUITSMISCELLANEOUS</v>
      </c>
    </row>
    <row r="254" spans="1:6" x14ac:dyDescent="0.3">
      <c r="A254" s="72" t="str">
        <f t="shared" si="10"/>
        <v>40</v>
      </c>
      <c r="B254" s="72" t="s">
        <v>333</v>
      </c>
      <c r="C254" s="72" t="str">
        <f>"2520"</f>
        <v>2520</v>
      </c>
      <c r="D254" s="72" t="s">
        <v>405</v>
      </c>
      <c r="F254" t="str">
        <f t="shared" si="9"/>
        <v>2520 FRUITSMISCELLANEOUS BK</v>
      </c>
    </row>
    <row r="255" spans="1:6" x14ac:dyDescent="0.3">
      <c r="A255" s="72" t="str">
        <f t="shared" si="10"/>
        <v>40</v>
      </c>
      <c r="B255" s="72" t="s">
        <v>333</v>
      </c>
      <c r="C255" s="72" t="str">
        <f>"2530"</f>
        <v>2530</v>
      </c>
      <c r="D255" s="72" t="s">
        <v>406</v>
      </c>
      <c r="F255" t="str">
        <f t="shared" si="9"/>
        <v>2530 GELATIN</v>
      </c>
    </row>
    <row r="256" spans="1:6" x14ac:dyDescent="0.3">
      <c r="A256" s="72" t="str">
        <f t="shared" si="10"/>
        <v>40</v>
      </c>
      <c r="B256" s="72" t="s">
        <v>333</v>
      </c>
      <c r="C256" s="72" t="str">
        <f>"2540"</f>
        <v>2540</v>
      </c>
      <c r="D256" s="72" t="s">
        <v>407</v>
      </c>
      <c r="F256" t="str">
        <f t="shared" si="9"/>
        <v>2540 GELATIN BK</v>
      </c>
    </row>
    <row r="257" spans="1:6" x14ac:dyDescent="0.3">
      <c r="A257" s="72" t="str">
        <f t="shared" si="10"/>
        <v>40</v>
      </c>
      <c r="B257" s="72" t="s">
        <v>333</v>
      </c>
      <c r="C257" s="72" t="str">
        <f>"2550"</f>
        <v>2550</v>
      </c>
      <c r="D257" s="72" t="s">
        <v>408</v>
      </c>
      <c r="F257" t="str">
        <f t="shared" si="9"/>
        <v>2550 GRAVYSAUCE-SEASPICK MX</v>
      </c>
    </row>
    <row r="258" spans="1:6" x14ac:dyDescent="0.3">
      <c r="A258" s="72" t="str">
        <f t="shared" si="10"/>
        <v>40</v>
      </c>
      <c r="B258" s="72" t="s">
        <v>333</v>
      </c>
      <c r="C258" s="72" t="str">
        <f>"2560"</f>
        <v>2560</v>
      </c>
      <c r="D258" s="72" t="s">
        <v>409</v>
      </c>
      <c r="F258" t="str">
        <f t="shared" si="9"/>
        <v>2560 GRAVYSAUCE-SEASON MX BK</v>
      </c>
    </row>
    <row r="259" spans="1:6" x14ac:dyDescent="0.3">
      <c r="A259" s="72" t="str">
        <f t="shared" si="10"/>
        <v>40</v>
      </c>
      <c r="B259" s="72" t="s">
        <v>333</v>
      </c>
      <c r="C259" s="72" t="str">
        <f>"2570"</f>
        <v>2570</v>
      </c>
      <c r="D259" s="72" t="s">
        <v>410</v>
      </c>
      <c r="F259" t="str">
        <f t="shared" si="9"/>
        <v>2570 PICKLING MIX</v>
      </c>
    </row>
    <row r="260" spans="1:6" x14ac:dyDescent="0.3">
      <c r="A260" s="72" t="str">
        <f t="shared" si="10"/>
        <v>40</v>
      </c>
      <c r="B260" s="72" t="s">
        <v>333</v>
      </c>
      <c r="C260" s="72" t="str">
        <f>"2580"</f>
        <v>2580</v>
      </c>
      <c r="D260" s="72" t="s">
        <v>411</v>
      </c>
      <c r="F260" t="str">
        <f t="shared" ref="F260:F323" si="11">C260&amp;" "&amp;D260</f>
        <v>2580 ICE CREAM CONES</v>
      </c>
    </row>
    <row r="261" spans="1:6" x14ac:dyDescent="0.3">
      <c r="A261" s="72" t="str">
        <f t="shared" si="10"/>
        <v>40</v>
      </c>
      <c r="B261" s="72" t="s">
        <v>333</v>
      </c>
      <c r="C261" s="72" t="str">
        <f>"2590"</f>
        <v>2590</v>
      </c>
      <c r="D261" s="72" t="s">
        <v>412</v>
      </c>
      <c r="F261" t="str">
        <f t="shared" si="11"/>
        <v>2590 ICE CREAM CONES BK</v>
      </c>
    </row>
    <row r="262" spans="1:6" x14ac:dyDescent="0.3">
      <c r="A262" s="72" t="str">
        <f t="shared" si="10"/>
        <v>40</v>
      </c>
      <c r="B262" s="72" t="s">
        <v>333</v>
      </c>
      <c r="C262" s="72" t="str">
        <f>"2600"</f>
        <v>2600</v>
      </c>
      <c r="D262" s="72" t="s">
        <v>413</v>
      </c>
      <c r="F262" t="str">
        <f t="shared" si="11"/>
        <v>2600 ICE CREAM TOPPINGS</v>
      </c>
    </row>
    <row r="263" spans="1:6" x14ac:dyDescent="0.3">
      <c r="A263" s="72" t="str">
        <f t="shared" si="10"/>
        <v>40</v>
      </c>
      <c r="B263" s="72" t="s">
        <v>333</v>
      </c>
      <c r="C263" s="72" t="str">
        <f>"2610"</f>
        <v>2610</v>
      </c>
      <c r="D263" s="72" t="s">
        <v>414</v>
      </c>
      <c r="F263" t="str">
        <f t="shared" si="11"/>
        <v>2610 ICE CREAM TOPPINGS BK</v>
      </c>
    </row>
    <row r="264" spans="1:6" x14ac:dyDescent="0.3">
      <c r="A264" s="72" t="str">
        <f t="shared" si="10"/>
        <v>40</v>
      </c>
      <c r="B264" s="72" t="s">
        <v>333</v>
      </c>
      <c r="C264" s="72" t="str">
        <f>"2620"</f>
        <v>2620</v>
      </c>
      <c r="D264" s="72" t="s">
        <v>415</v>
      </c>
      <c r="F264" t="str">
        <f t="shared" si="11"/>
        <v>2620 JELLYPRESERVES-HONEY</v>
      </c>
    </row>
    <row r="265" spans="1:6" x14ac:dyDescent="0.3">
      <c r="A265" s="72" t="str">
        <f t="shared" si="10"/>
        <v>40</v>
      </c>
      <c r="B265" s="72" t="s">
        <v>333</v>
      </c>
      <c r="C265" s="72" t="str">
        <f>"2630"</f>
        <v>2630</v>
      </c>
      <c r="D265" s="72" t="s">
        <v>416</v>
      </c>
      <c r="F265" t="str">
        <f t="shared" si="11"/>
        <v>2630 JELLYPRESERVES-HONEY BK</v>
      </c>
    </row>
    <row r="266" spans="1:6" x14ac:dyDescent="0.3">
      <c r="A266" s="72" t="str">
        <f t="shared" si="10"/>
        <v>40</v>
      </c>
      <c r="B266" s="72" t="s">
        <v>333</v>
      </c>
      <c r="C266" s="72" t="str">
        <f>"2640"</f>
        <v>2640</v>
      </c>
      <c r="D266" s="72" t="s">
        <v>417</v>
      </c>
      <c r="F266" t="str">
        <f t="shared" si="11"/>
        <v>2640 KETCHUPS</v>
      </c>
    </row>
    <row r="267" spans="1:6" x14ac:dyDescent="0.3">
      <c r="A267" s="72" t="str">
        <f t="shared" si="10"/>
        <v>40</v>
      </c>
      <c r="B267" s="72" t="s">
        <v>333</v>
      </c>
      <c r="C267" s="72" t="str">
        <f>"2650"</f>
        <v>2650</v>
      </c>
      <c r="D267" s="72" t="s">
        <v>418</v>
      </c>
      <c r="F267" t="str">
        <f t="shared" si="11"/>
        <v>2650 KETCHUPS BK</v>
      </c>
    </row>
    <row r="268" spans="1:6" x14ac:dyDescent="0.3">
      <c r="A268" s="72" t="str">
        <f t="shared" si="10"/>
        <v>40</v>
      </c>
      <c r="B268" s="72" t="s">
        <v>333</v>
      </c>
      <c r="C268" s="72" t="str">
        <f>"2660"</f>
        <v>2660</v>
      </c>
      <c r="D268" s="72" t="s">
        <v>419</v>
      </c>
      <c r="F268" t="str">
        <f t="shared" si="11"/>
        <v>2660 MARSHMALLOWS &amp; CREME</v>
      </c>
    </row>
    <row r="269" spans="1:6" x14ac:dyDescent="0.3">
      <c r="A269" s="72" t="str">
        <f t="shared" si="10"/>
        <v>40</v>
      </c>
      <c r="B269" s="72" t="s">
        <v>333</v>
      </c>
      <c r="C269" s="72" t="str">
        <f>"2670"</f>
        <v>2670</v>
      </c>
      <c r="D269" s="72" t="s">
        <v>420</v>
      </c>
      <c r="F269" t="str">
        <f t="shared" si="11"/>
        <v>2670 MARSHMALLOWS &amp; CREME BK</v>
      </c>
    </row>
    <row r="270" spans="1:6" x14ac:dyDescent="0.3">
      <c r="A270" s="72" t="str">
        <f t="shared" si="10"/>
        <v>40</v>
      </c>
      <c r="B270" s="72" t="s">
        <v>333</v>
      </c>
      <c r="C270" s="72" t="str">
        <f>"2680"</f>
        <v>2680</v>
      </c>
      <c r="D270" s="72" t="s">
        <v>421</v>
      </c>
      <c r="F270" t="str">
        <f t="shared" si="11"/>
        <v>2680 MAYONNAISE</v>
      </c>
    </row>
    <row r="271" spans="1:6" x14ac:dyDescent="0.3">
      <c r="A271" s="72" t="str">
        <f t="shared" si="10"/>
        <v>40</v>
      </c>
      <c r="B271" s="72" t="s">
        <v>333</v>
      </c>
      <c r="C271" s="72" t="str">
        <f>"2690"</f>
        <v>2690</v>
      </c>
      <c r="D271" s="72" t="s">
        <v>422</v>
      </c>
      <c r="F271" t="str">
        <f t="shared" si="11"/>
        <v>2690 MAYONNAISE BK</v>
      </c>
    </row>
    <row r="272" spans="1:6" x14ac:dyDescent="0.3">
      <c r="A272" s="72" t="str">
        <f t="shared" si="10"/>
        <v>40</v>
      </c>
      <c r="B272" s="72" t="s">
        <v>333</v>
      </c>
      <c r="C272" s="72" t="str">
        <f>"2700"</f>
        <v>2700</v>
      </c>
      <c r="D272" s="72" t="s">
        <v>423</v>
      </c>
      <c r="F272" t="str">
        <f t="shared" si="11"/>
        <v>2700 MEAT CANNED PRODUCTS</v>
      </c>
    </row>
    <row r="273" spans="1:6" x14ac:dyDescent="0.3">
      <c r="A273" s="72" t="str">
        <f t="shared" si="10"/>
        <v>40</v>
      </c>
      <c r="B273" s="72" t="s">
        <v>333</v>
      </c>
      <c r="C273" s="72" t="str">
        <f>"2710"</f>
        <v>2710</v>
      </c>
      <c r="D273" s="72" t="s">
        <v>424</v>
      </c>
      <c r="F273" t="str">
        <f t="shared" si="11"/>
        <v>2710 MEAT CANNED PRODUCTS BK</v>
      </c>
    </row>
    <row r="274" spans="1:6" x14ac:dyDescent="0.3">
      <c r="A274" s="72" t="str">
        <f t="shared" si="10"/>
        <v>40</v>
      </c>
      <c r="B274" s="72" t="s">
        <v>333</v>
      </c>
      <c r="C274" s="72" t="str">
        <f>"2720"</f>
        <v>2720</v>
      </c>
      <c r="D274" s="72" t="s">
        <v>425</v>
      </c>
      <c r="F274" t="str">
        <f t="shared" si="11"/>
        <v>2720 MEXICAN FOODS</v>
      </c>
    </row>
    <row r="275" spans="1:6" x14ac:dyDescent="0.3">
      <c r="A275" s="72" t="str">
        <f t="shared" si="10"/>
        <v>40</v>
      </c>
      <c r="B275" s="72" t="s">
        <v>333</v>
      </c>
      <c r="C275" s="72" t="str">
        <f>"2730"</f>
        <v>2730</v>
      </c>
      <c r="D275" s="72" t="s">
        <v>426</v>
      </c>
      <c r="F275" t="str">
        <f t="shared" si="11"/>
        <v>2730 MEXICAN FOODS BK</v>
      </c>
    </row>
    <row r="276" spans="1:6" x14ac:dyDescent="0.3">
      <c r="A276" s="72" t="str">
        <f t="shared" si="10"/>
        <v>40</v>
      </c>
      <c r="B276" s="72" t="s">
        <v>333</v>
      </c>
      <c r="C276" s="72" t="str">
        <f>"2740"</f>
        <v>2740</v>
      </c>
      <c r="D276" s="72" t="s">
        <v>427</v>
      </c>
      <c r="F276" t="str">
        <f t="shared" si="11"/>
        <v>2740 MILK CANNED &amp; POWDER</v>
      </c>
    </row>
    <row r="277" spans="1:6" x14ac:dyDescent="0.3">
      <c r="A277" s="72" t="str">
        <f t="shared" si="10"/>
        <v>40</v>
      </c>
      <c r="B277" s="72" t="s">
        <v>333</v>
      </c>
      <c r="C277" s="72" t="str">
        <f>"2750"</f>
        <v>2750</v>
      </c>
      <c r="D277" s="72" t="s">
        <v>428</v>
      </c>
      <c r="F277" t="str">
        <f t="shared" si="11"/>
        <v>2750 MILK CANNED &amp; POWDER BK</v>
      </c>
    </row>
    <row r="278" spans="1:6" x14ac:dyDescent="0.3">
      <c r="A278" s="72" t="str">
        <f t="shared" si="10"/>
        <v>40</v>
      </c>
      <c r="B278" s="72" t="s">
        <v>333</v>
      </c>
      <c r="C278" s="72" t="str">
        <f>"2760"</f>
        <v>2760</v>
      </c>
      <c r="D278" s="72" t="s">
        <v>429</v>
      </c>
      <c r="F278" t="str">
        <f t="shared" si="11"/>
        <v>2760 MINI MEALS PREPARED FOOD</v>
      </c>
    </row>
    <row r="279" spans="1:6" x14ac:dyDescent="0.3">
      <c r="A279" s="72" t="str">
        <f t="shared" si="10"/>
        <v>40</v>
      </c>
      <c r="B279" s="72" t="s">
        <v>333</v>
      </c>
      <c r="C279" s="72" t="str">
        <f>"2770"</f>
        <v>2770</v>
      </c>
      <c r="D279" s="72" t="s">
        <v>430</v>
      </c>
      <c r="F279" t="str">
        <f t="shared" si="11"/>
        <v>2770 MINI MEAL PREPARED FD BK</v>
      </c>
    </row>
    <row r="280" spans="1:6" x14ac:dyDescent="0.3">
      <c r="A280" s="72" t="str">
        <f t="shared" si="10"/>
        <v>40</v>
      </c>
      <c r="B280" s="72" t="s">
        <v>333</v>
      </c>
      <c r="C280" s="72" t="str">
        <f>"2780"</f>
        <v>2780</v>
      </c>
      <c r="D280" s="72" t="s">
        <v>431</v>
      </c>
      <c r="F280" t="str">
        <f t="shared" si="11"/>
        <v>2780 MUSTARDS</v>
      </c>
    </row>
    <row r="281" spans="1:6" x14ac:dyDescent="0.3">
      <c r="A281" s="72" t="str">
        <f t="shared" si="10"/>
        <v>40</v>
      </c>
      <c r="B281" s="72" t="s">
        <v>333</v>
      </c>
      <c r="C281" s="72" t="str">
        <f>"2790"</f>
        <v>2790</v>
      </c>
      <c r="D281" s="72" t="s">
        <v>432</v>
      </c>
      <c r="F281" t="str">
        <f t="shared" si="11"/>
        <v>2790 MUSTARDS BK</v>
      </c>
    </row>
    <row r="282" spans="1:6" x14ac:dyDescent="0.3">
      <c r="A282" s="72" t="str">
        <f t="shared" si="10"/>
        <v>40</v>
      </c>
      <c r="B282" s="72" t="s">
        <v>333</v>
      </c>
      <c r="C282" s="72" t="str">
        <f>"2800"</f>
        <v>2800</v>
      </c>
      <c r="D282" s="72" t="s">
        <v>433</v>
      </c>
      <c r="F282" t="str">
        <f t="shared" si="11"/>
        <v>2800 NAPKINS</v>
      </c>
    </row>
    <row r="283" spans="1:6" x14ac:dyDescent="0.3">
      <c r="A283" s="72" t="str">
        <f t="shared" si="10"/>
        <v>40</v>
      </c>
      <c r="B283" s="72" t="s">
        <v>333</v>
      </c>
      <c r="C283" s="72" t="str">
        <f>"2810"</f>
        <v>2810</v>
      </c>
      <c r="D283" s="72" t="s">
        <v>434</v>
      </c>
      <c r="F283" t="str">
        <f t="shared" si="11"/>
        <v>2810 NAPKINS BK</v>
      </c>
    </row>
    <row r="284" spans="1:6" x14ac:dyDescent="0.3">
      <c r="A284" s="72" t="str">
        <f t="shared" si="10"/>
        <v>40</v>
      </c>
      <c r="B284" s="72" t="s">
        <v>333</v>
      </c>
      <c r="C284" s="72" t="str">
        <f>"2820"</f>
        <v>2820</v>
      </c>
      <c r="D284" s="72" t="s">
        <v>435</v>
      </c>
      <c r="F284" t="str">
        <f t="shared" si="11"/>
        <v>2820 NUTS</v>
      </c>
    </row>
    <row r="285" spans="1:6" x14ac:dyDescent="0.3">
      <c r="A285" s="72" t="str">
        <f t="shared" si="10"/>
        <v>40</v>
      </c>
      <c r="B285" s="72" t="s">
        <v>333</v>
      </c>
      <c r="C285" s="72" t="str">
        <f>"2830"</f>
        <v>2830</v>
      </c>
      <c r="D285" s="72" t="s">
        <v>436</v>
      </c>
      <c r="F285" t="str">
        <f t="shared" si="11"/>
        <v>2830 NUTS BK</v>
      </c>
    </row>
    <row r="286" spans="1:6" x14ac:dyDescent="0.3">
      <c r="A286" s="72" t="str">
        <f t="shared" si="10"/>
        <v>40</v>
      </c>
      <c r="B286" s="72" t="s">
        <v>333</v>
      </c>
      <c r="C286" s="72" t="str">
        <f>"2840"</f>
        <v>2840</v>
      </c>
      <c r="D286" s="72" t="s">
        <v>437</v>
      </c>
      <c r="F286" t="str">
        <f t="shared" si="11"/>
        <v>2840 OILS &amp; SHORTENINGS</v>
      </c>
    </row>
    <row r="287" spans="1:6" x14ac:dyDescent="0.3">
      <c r="A287" s="72" t="str">
        <f t="shared" si="10"/>
        <v>40</v>
      </c>
      <c r="B287" s="72" t="s">
        <v>333</v>
      </c>
      <c r="C287" s="72" t="str">
        <f>"2850"</f>
        <v>2850</v>
      </c>
      <c r="D287" s="72" t="s">
        <v>438</v>
      </c>
      <c r="F287" t="str">
        <f t="shared" si="11"/>
        <v>2850 OILS &amp; SHORTENINGS BK</v>
      </c>
    </row>
    <row r="288" spans="1:6" x14ac:dyDescent="0.3">
      <c r="A288" s="72" t="str">
        <f t="shared" si="10"/>
        <v>40</v>
      </c>
      <c r="B288" s="72" t="s">
        <v>333</v>
      </c>
      <c r="C288" s="72" t="str">
        <f>"2860"</f>
        <v>2860</v>
      </c>
      <c r="D288" s="72" t="s">
        <v>439</v>
      </c>
      <c r="F288" t="str">
        <f t="shared" si="11"/>
        <v>2860 PANCAKE &amp; BISCUIT MIXES</v>
      </c>
    </row>
    <row r="289" spans="1:6" x14ac:dyDescent="0.3">
      <c r="A289" s="72" t="str">
        <f t="shared" si="10"/>
        <v>40</v>
      </c>
      <c r="B289" s="72" t="s">
        <v>333</v>
      </c>
      <c r="C289" s="72" t="str">
        <f>"2870"</f>
        <v>2870</v>
      </c>
      <c r="D289" s="72" t="s">
        <v>440</v>
      </c>
      <c r="F289" t="str">
        <f t="shared" si="11"/>
        <v>2870 PANCAKE &amp; BISCUIT MIX BK</v>
      </c>
    </row>
    <row r="290" spans="1:6" x14ac:dyDescent="0.3">
      <c r="A290" s="72" t="str">
        <f t="shared" si="10"/>
        <v>40</v>
      </c>
      <c r="B290" s="72" t="s">
        <v>333</v>
      </c>
      <c r="C290" s="72" t="str">
        <f>"2880"</f>
        <v>2880</v>
      </c>
      <c r="D290" s="72" t="s">
        <v>441</v>
      </c>
      <c r="F290" t="str">
        <f t="shared" si="11"/>
        <v>2880 PANCAKE SYRUPS</v>
      </c>
    </row>
    <row r="291" spans="1:6" x14ac:dyDescent="0.3">
      <c r="A291" s="72" t="str">
        <f t="shared" si="10"/>
        <v>40</v>
      </c>
      <c r="B291" s="72" t="s">
        <v>333</v>
      </c>
      <c r="C291" s="72" t="str">
        <f>"2890"</f>
        <v>2890</v>
      </c>
      <c r="D291" s="72" t="s">
        <v>442</v>
      </c>
      <c r="F291" t="str">
        <f t="shared" si="11"/>
        <v>2890 PANCAKE SYRUPS BK</v>
      </c>
    </row>
    <row r="292" spans="1:6" x14ac:dyDescent="0.3">
      <c r="A292" s="72" t="str">
        <f t="shared" si="10"/>
        <v>40</v>
      </c>
      <c r="B292" s="72" t="s">
        <v>333</v>
      </c>
      <c r="C292" s="72" t="str">
        <f>"2900"</f>
        <v>2900</v>
      </c>
      <c r="D292" s="72" t="s">
        <v>443</v>
      </c>
      <c r="F292" t="str">
        <f t="shared" si="11"/>
        <v>2900 PAPER &amp; FOAM PLATES</v>
      </c>
    </row>
    <row r="293" spans="1:6" x14ac:dyDescent="0.3">
      <c r="A293" s="72" t="str">
        <f t="shared" si="10"/>
        <v>40</v>
      </c>
      <c r="B293" s="72" t="s">
        <v>333</v>
      </c>
      <c r="C293" s="72" t="str">
        <f>"2910"</f>
        <v>2910</v>
      </c>
      <c r="D293" s="72" t="s">
        <v>444</v>
      </c>
      <c r="F293" t="str">
        <f t="shared" si="11"/>
        <v>2910 PAPER &amp; FOAM PLATES BK</v>
      </c>
    </row>
    <row r="294" spans="1:6" x14ac:dyDescent="0.3">
      <c r="A294" s="72" t="str">
        <f t="shared" si="10"/>
        <v>40</v>
      </c>
      <c r="B294" s="72" t="s">
        <v>333</v>
      </c>
      <c r="C294" s="72" t="str">
        <f>"2920"</f>
        <v>2920</v>
      </c>
      <c r="D294" s="72" t="s">
        <v>445</v>
      </c>
      <c r="F294" t="str">
        <f t="shared" si="11"/>
        <v>2920 PAPER TOWELS</v>
      </c>
    </row>
    <row r="295" spans="1:6" x14ac:dyDescent="0.3">
      <c r="A295" s="72" t="str">
        <f t="shared" si="10"/>
        <v>40</v>
      </c>
      <c r="B295" s="72" t="s">
        <v>333</v>
      </c>
      <c r="C295" s="72" t="str">
        <f>"2930"</f>
        <v>2930</v>
      </c>
      <c r="D295" s="72" t="s">
        <v>446</v>
      </c>
      <c r="F295" t="str">
        <f t="shared" si="11"/>
        <v>2930 PAPER TOWELS BK</v>
      </c>
    </row>
    <row r="296" spans="1:6" x14ac:dyDescent="0.3">
      <c r="A296" s="72" t="str">
        <f t="shared" si="10"/>
        <v>40</v>
      </c>
      <c r="B296" s="72" t="s">
        <v>333</v>
      </c>
      <c r="C296" s="72" t="str">
        <f>"2940"</f>
        <v>2940</v>
      </c>
      <c r="D296" s="72" t="s">
        <v>447</v>
      </c>
      <c r="F296" t="str">
        <f t="shared" si="11"/>
        <v>2940 PEANUT BUTTER</v>
      </c>
    </row>
    <row r="297" spans="1:6" x14ac:dyDescent="0.3">
      <c r="A297" s="72" t="str">
        <f t="shared" si="10"/>
        <v>40</v>
      </c>
      <c r="B297" s="72" t="s">
        <v>333</v>
      </c>
      <c r="C297" s="72" t="str">
        <f>"2950"</f>
        <v>2950</v>
      </c>
      <c r="D297" s="72" t="s">
        <v>448</v>
      </c>
      <c r="F297" t="str">
        <f t="shared" si="11"/>
        <v>2950 PEANUT BUTTER BK</v>
      </c>
    </row>
    <row r="298" spans="1:6" x14ac:dyDescent="0.3">
      <c r="A298" s="72" t="str">
        <f t="shared" si="10"/>
        <v>40</v>
      </c>
      <c r="B298" s="72" t="s">
        <v>333</v>
      </c>
      <c r="C298" s="72" t="str">
        <f>"2960"</f>
        <v>2960</v>
      </c>
      <c r="D298" s="72" t="s">
        <v>449</v>
      </c>
      <c r="F298" t="str">
        <f t="shared" si="11"/>
        <v>2960 PET FOODSBIRD</v>
      </c>
    </row>
    <row r="299" spans="1:6" x14ac:dyDescent="0.3">
      <c r="A299" s="72" t="str">
        <f t="shared" si="10"/>
        <v>40</v>
      </c>
      <c r="B299" s="72" t="s">
        <v>333</v>
      </c>
      <c r="C299" s="72" t="str">
        <f>"2980"</f>
        <v>2980</v>
      </c>
      <c r="D299" s="72" t="s">
        <v>450</v>
      </c>
      <c r="F299" t="str">
        <f t="shared" si="11"/>
        <v>2980 PET FOODSCAT</v>
      </c>
    </row>
    <row r="300" spans="1:6" x14ac:dyDescent="0.3">
      <c r="A300" s="72" t="str">
        <f t="shared" si="10"/>
        <v>40</v>
      </c>
      <c r="B300" s="72" t="s">
        <v>333</v>
      </c>
      <c r="C300" s="72" t="str">
        <f>"2990"</f>
        <v>2990</v>
      </c>
      <c r="D300" s="72" t="s">
        <v>451</v>
      </c>
      <c r="F300" t="str">
        <f t="shared" si="11"/>
        <v>2990 PET FOODSCAT BK</v>
      </c>
    </row>
    <row r="301" spans="1:6" x14ac:dyDescent="0.3">
      <c r="A301" s="72" t="str">
        <f t="shared" si="10"/>
        <v>40</v>
      </c>
      <c r="B301" s="72" t="s">
        <v>333</v>
      </c>
      <c r="C301" s="72" t="str">
        <f>"3000"</f>
        <v>3000</v>
      </c>
      <c r="D301" s="72" t="s">
        <v>452</v>
      </c>
      <c r="F301" t="str">
        <f t="shared" si="11"/>
        <v>3000 PET FOODSDOG</v>
      </c>
    </row>
    <row r="302" spans="1:6" x14ac:dyDescent="0.3">
      <c r="A302" s="72" t="str">
        <f t="shared" si="10"/>
        <v>40</v>
      </c>
      <c r="B302" s="72" t="s">
        <v>333</v>
      </c>
      <c r="C302" s="72" t="str">
        <f>"3010"</f>
        <v>3010</v>
      </c>
      <c r="D302" s="72" t="s">
        <v>453</v>
      </c>
      <c r="F302" t="str">
        <f t="shared" si="11"/>
        <v>3010 PET FOODSDOG BK</v>
      </c>
    </row>
    <row r="303" spans="1:6" x14ac:dyDescent="0.3">
      <c r="A303" s="72" t="str">
        <f t="shared" si="10"/>
        <v>40</v>
      </c>
      <c r="B303" s="72" t="s">
        <v>333</v>
      </c>
      <c r="C303" s="72" t="str">
        <f>"3020"</f>
        <v>3020</v>
      </c>
      <c r="D303" s="72" t="s">
        <v>454</v>
      </c>
      <c r="F303" t="str">
        <f t="shared" si="11"/>
        <v>3020 PET SUPPLYCAT LITTER</v>
      </c>
    </row>
    <row r="304" spans="1:6" x14ac:dyDescent="0.3">
      <c r="A304" s="72" t="str">
        <f t="shared" si="10"/>
        <v>40</v>
      </c>
      <c r="B304" s="72" t="s">
        <v>333</v>
      </c>
      <c r="C304" s="72" t="str">
        <f>"3030"</f>
        <v>3030</v>
      </c>
      <c r="D304" s="72" t="s">
        <v>455</v>
      </c>
      <c r="F304" t="str">
        <f t="shared" si="11"/>
        <v>3030 PET SUPPLYCAT LITTER BK</v>
      </c>
    </row>
    <row r="305" spans="1:6" x14ac:dyDescent="0.3">
      <c r="A305" s="72" t="str">
        <f t="shared" si="10"/>
        <v>40</v>
      </c>
      <c r="B305" s="72" t="s">
        <v>333</v>
      </c>
      <c r="C305" s="72" t="str">
        <f>"3040"</f>
        <v>3040</v>
      </c>
      <c r="D305" s="72" t="s">
        <v>456</v>
      </c>
      <c r="F305" t="str">
        <f t="shared" si="11"/>
        <v>3040 PET FOOD REFRIGERATED</v>
      </c>
    </row>
    <row r="306" spans="1:6" x14ac:dyDescent="0.3">
      <c r="A306" s="72" t="str">
        <f t="shared" si="10"/>
        <v>40</v>
      </c>
      <c r="B306" s="72" t="s">
        <v>333</v>
      </c>
      <c r="C306" s="72" t="str">
        <f>"3050"</f>
        <v>3050</v>
      </c>
      <c r="D306" s="72" t="s">
        <v>457</v>
      </c>
      <c r="F306" t="str">
        <f t="shared" si="11"/>
        <v>3050 PICKLES &amp; OLIVES</v>
      </c>
    </row>
    <row r="307" spans="1:6" x14ac:dyDescent="0.3">
      <c r="A307" s="72" t="str">
        <f t="shared" si="10"/>
        <v>40</v>
      </c>
      <c r="B307" s="72" t="s">
        <v>333</v>
      </c>
      <c r="C307" s="72" t="str">
        <f>"3060"</f>
        <v>3060</v>
      </c>
      <c r="D307" s="72" t="s">
        <v>458</v>
      </c>
      <c r="F307" t="str">
        <f t="shared" si="11"/>
        <v>3060 PICKLES &amp; OLIVES BK</v>
      </c>
    </row>
    <row r="308" spans="1:6" x14ac:dyDescent="0.3">
      <c r="A308" s="72" t="str">
        <f t="shared" si="10"/>
        <v>40</v>
      </c>
      <c r="B308" s="72" t="s">
        <v>333</v>
      </c>
      <c r="C308" s="72" t="str">
        <f>"3070"</f>
        <v>3070</v>
      </c>
      <c r="D308" s="72" t="s">
        <v>459</v>
      </c>
      <c r="F308" t="str">
        <f t="shared" si="11"/>
        <v>3070 PIE CRUSTS &amp; FILLINGS</v>
      </c>
    </row>
    <row r="309" spans="1:6" x14ac:dyDescent="0.3">
      <c r="A309" s="72" t="str">
        <f t="shared" si="10"/>
        <v>40</v>
      </c>
      <c r="B309" s="72" t="s">
        <v>333</v>
      </c>
      <c r="C309" s="72" t="str">
        <f>"3080"</f>
        <v>3080</v>
      </c>
      <c r="D309" s="72" t="s">
        <v>460</v>
      </c>
      <c r="F309" t="str">
        <f t="shared" si="11"/>
        <v>3080 PIE CRUSTS &amp; FILLINGS BK</v>
      </c>
    </row>
    <row r="310" spans="1:6" x14ac:dyDescent="0.3">
      <c r="A310" s="72" t="str">
        <f t="shared" ref="A310:A373" si="12">"40"</f>
        <v>40</v>
      </c>
      <c r="B310" s="72" t="s">
        <v>333</v>
      </c>
      <c r="C310" s="72" t="str">
        <f>"3090"</f>
        <v>3090</v>
      </c>
      <c r="D310" s="72" t="s">
        <v>461</v>
      </c>
      <c r="F310" t="str">
        <f t="shared" si="11"/>
        <v>3090 PIZZA MIXES &amp; SAUCES</v>
      </c>
    </row>
    <row r="311" spans="1:6" x14ac:dyDescent="0.3">
      <c r="A311" s="72" t="str">
        <f t="shared" si="12"/>
        <v>40</v>
      </c>
      <c r="B311" s="72" t="s">
        <v>333</v>
      </c>
      <c r="C311" s="72" t="str">
        <f>"3100"</f>
        <v>3100</v>
      </c>
      <c r="D311" s="72" t="s">
        <v>462</v>
      </c>
      <c r="F311" t="str">
        <f t="shared" si="11"/>
        <v>3100 PIZZA MIXES &amp; SAUCES BK</v>
      </c>
    </row>
    <row r="312" spans="1:6" x14ac:dyDescent="0.3">
      <c r="A312" s="72" t="str">
        <f t="shared" si="12"/>
        <v>40</v>
      </c>
      <c r="B312" s="72" t="s">
        <v>333</v>
      </c>
      <c r="C312" s="72" t="str">
        <f>"3110"</f>
        <v>3110</v>
      </c>
      <c r="D312" s="72" t="s">
        <v>463</v>
      </c>
      <c r="F312" t="str">
        <f t="shared" si="11"/>
        <v>3110 PLASTIC FOOD BAGS</v>
      </c>
    </row>
    <row r="313" spans="1:6" x14ac:dyDescent="0.3">
      <c r="A313" s="72" t="str">
        <f t="shared" si="12"/>
        <v>40</v>
      </c>
      <c r="B313" s="72" t="s">
        <v>333</v>
      </c>
      <c r="C313" s="72" t="str">
        <f>"3120"</f>
        <v>3120</v>
      </c>
      <c r="D313" s="72" t="s">
        <v>464</v>
      </c>
      <c r="F313" t="str">
        <f t="shared" si="11"/>
        <v>3120 PLASTIC FOOD BAGS BK</v>
      </c>
    </row>
    <row r="314" spans="1:6" x14ac:dyDescent="0.3">
      <c r="A314" s="72" t="str">
        <f t="shared" si="12"/>
        <v>40</v>
      </c>
      <c r="B314" s="72" t="s">
        <v>333</v>
      </c>
      <c r="C314" s="72" t="str">
        <f>"3130"</f>
        <v>3130</v>
      </c>
      <c r="D314" s="72" t="s">
        <v>465</v>
      </c>
      <c r="F314" t="str">
        <f t="shared" si="11"/>
        <v>3130 POPCORN</v>
      </c>
    </row>
    <row r="315" spans="1:6" x14ac:dyDescent="0.3">
      <c r="A315" s="72" t="str">
        <f t="shared" si="12"/>
        <v>40</v>
      </c>
      <c r="B315" s="72" t="s">
        <v>333</v>
      </c>
      <c r="C315" s="72" t="str">
        <f>"3140"</f>
        <v>3140</v>
      </c>
      <c r="D315" s="72" t="s">
        <v>466</v>
      </c>
      <c r="F315" t="str">
        <f t="shared" si="11"/>
        <v>3140 POPCORN BK</v>
      </c>
    </row>
    <row r="316" spans="1:6" x14ac:dyDescent="0.3">
      <c r="A316" s="72" t="str">
        <f t="shared" si="12"/>
        <v>40</v>
      </c>
      <c r="B316" s="72" t="s">
        <v>333</v>
      </c>
      <c r="C316" s="72" t="str">
        <f>"3150"</f>
        <v>3150</v>
      </c>
      <c r="D316" s="72" t="s">
        <v>467</v>
      </c>
      <c r="F316" t="str">
        <f t="shared" si="11"/>
        <v>3150 POTATOES BOX-INSTANT</v>
      </c>
    </row>
    <row r="317" spans="1:6" x14ac:dyDescent="0.3">
      <c r="A317" s="72" t="str">
        <f t="shared" si="12"/>
        <v>40</v>
      </c>
      <c r="B317" s="72" t="s">
        <v>333</v>
      </c>
      <c r="C317" s="72" t="str">
        <f>"3160"</f>
        <v>3160</v>
      </c>
      <c r="D317" s="72" t="s">
        <v>468</v>
      </c>
      <c r="F317" t="str">
        <f t="shared" si="11"/>
        <v>3160 POTATOES CAN-INSTANT BK</v>
      </c>
    </row>
    <row r="318" spans="1:6" x14ac:dyDescent="0.3">
      <c r="A318" s="72" t="str">
        <f t="shared" si="12"/>
        <v>40</v>
      </c>
      <c r="B318" s="72" t="s">
        <v>333</v>
      </c>
      <c r="C318" s="72" t="str">
        <f>"3170"</f>
        <v>3170</v>
      </c>
      <c r="D318" s="72" t="s">
        <v>469</v>
      </c>
      <c r="F318" t="str">
        <f t="shared" si="11"/>
        <v>3170 PUDDING</v>
      </c>
    </row>
    <row r="319" spans="1:6" x14ac:dyDescent="0.3">
      <c r="A319" s="72" t="str">
        <f t="shared" si="12"/>
        <v>40</v>
      </c>
      <c r="B319" s="72" t="s">
        <v>333</v>
      </c>
      <c r="C319" s="72" t="str">
        <f>"3180"</f>
        <v>3180</v>
      </c>
      <c r="D319" s="72" t="s">
        <v>470</v>
      </c>
      <c r="F319" t="str">
        <f t="shared" si="11"/>
        <v>3180 PUDDING BK</v>
      </c>
    </row>
    <row r="320" spans="1:6" x14ac:dyDescent="0.3">
      <c r="A320" s="72" t="str">
        <f t="shared" si="12"/>
        <v>40</v>
      </c>
      <c r="B320" s="72" t="s">
        <v>333</v>
      </c>
      <c r="C320" s="72" t="str">
        <f>"3190"</f>
        <v>3190</v>
      </c>
      <c r="D320" s="72" t="s">
        <v>471</v>
      </c>
      <c r="F320" t="str">
        <f t="shared" si="11"/>
        <v>3190 RICE</v>
      </c>
    </row>
    <row r="321" spans="1:6" x14ac:dyDescent="0.3">
      <c r="A321" s="72" t="str">
        <f t="shared" si="12"/>
        <v>40</v>
      </c>
      <c r="B321" s="72" t="s">
        <v>333</v>
      </c>
      <c r="C321" s="72" t="str">
        <f>"3200"</f>
        <v>3200</v>
      </c>
      <c r="D321" s="72" t="s">
        <v>472</v>
      </c>
      <c r="F321" t="str">
        <f t="shared" si="11"/>
        <v>3200 RICE BK</v>
      </c>
    </row>
    <row r="322" spans="1:6" x14ac:dyDescent="0.3">
      <c r="A322" s="72" t="str">
        <f t="shared" si="12"/>
        <v>40</v>
      </c>
      <c r="B322" s="72" t="s">
        <v>333</v>
      </c>
      <c r="C322" s="72" t="str">
        <f>"3210"</f>
        <v>3210</v>
      </c>
      <c r="D322" s="72" t="s">
        <v>473</v>
      </c>
      <c r="F322" t="str">
        <f t="shared" si="11"/>
        <v>3210 SALAD DRESSINGS POURABLE</v>
      </c>
    </row>
    <row r="323" spans="1:6" x14ac:dyDescent="0.3">
      <c r="A323" s="72" t="str">
        <f t="shared" si="12"/>
        <v>40</v>
      </c>
      <c r="B323" s="72" t="s">
        <v>333</v>
      </c>
      <c r="C323" s="72" t="str">
        <f>"3220"</f>
        <v>3220</v>
      </c>
      <c r="D323" s="72" t="s">
        <v>474</v>
      </c>
      <c r="F323" t="str">
        <f t="shared" si="11"/>
        <v>3220 SALAD DRESS POURABLE BK</v>
      </c>
    </row>
    <row r="324" spans="1:6" x14ac:dyDescent="0.3">
      <c r="A324" s="72" t="str">
        <f t="shared" si="12"/>
        <v>40</v>
      </c>
      <c r="B324" s="72" t="s">
        <v>333</v>
      </c>
      <c r="C324" s="72" t="str">
        <f>"3230"</f>
        <v>3230</v>
      </c>
      <c r="D324" s="72" t="s">
        <v>475</v>
      </c>
      <c r="F324" t="str">
        <f t="shared" ref="F324:F387" si="13">C324&amp;" "&amp;D324</f>
        <v>3230 SALAD DRESSINGS-MIX</v>
      </c>
    </row>
    <row r="325" spans="1:6" x14ac:dyDescent="0.3">
      <c r="A325" s="72" t="str">
        <f t="shared" si="12"/>
        <v>40</v>
      </c>
      <c r="B325" s="72" t="s">
        <v>333</v>
      </c>
      <c r="C325" s="72" t="str">
        <f>"3240"</f>
        <v>3240</v>
      </c>
      <c r="D325" s="72" t="s">
        <v>476</v>
      </c>
      <c r="F325" t="str">
        <f t="shared" si="13"/>
        <v>3240 SALAD &amp; VEG TOPPINGS</v>
      </c>
    </row>
    <row r="326" spans="1:6" x14ac:dyDescent="0.3">
      <c r="A326" s="72" t="str">
        <f t="shared" si="12"/>
        <v>40</v>
      </c>
      <c r="B326" s="72" t="s">
        <v>333</v>
      </c>
      <c r="C326" s="72" t="str">
        <f>"3250"</f>
        <v>3250</v>
      </c>
      <c r="D326" s="72" t="s">
        <v>477</v>
      </c>
      <c r="F326" t="str">
        <f t="shared" si="13"/>
        <v>3250 SALT</v>
      </c>
    </row>
    <row r="327" spans="1:6" x14ac:dyDescent="0.3">
      <c r="A327" s="72" t="str">
        <f t="shared" si="12"/>
        <v>40</v>
      </c>
      <c r="B327" s="72" t="s">
        <v>333</v>
      </c>
      <c r="C327" s="72" t="str">
        <f>"3260"</f>
        <v>3260</v>
      </c>
      <c r="D327" s="72" t="s">
        <v>478</v>
      </c>
      <c r="F327" t="str">
        <f t="shared" si="13"/>
        <v>3260 SALT BK</v>
      </c>
    </row>
    <row r="328" spans="1:6" x14ac:dyDescent="0.3">
      <c r="A328" s="72" t="str">
        <f t="shared" si="12"/>
        <v>40</v>
      </c>
      <c r="B328" s="72" t="s">
        <v>333</v>
      </c>
      <c r="C328" s="72" t="str">
        <f>"3270"</f>
        <v>3270</v>
      </c>
      <c r="D328" s="72" t="s">
        <v>479</v>
      </c>
      <c r="F328" t="str">
        <f t="shared" si="13"/>
        <v>3270 SAUCESBAR-B-QUE</v>
      </c>
    </row>
    <row r="329" spans="1:6" x14ac:dyDescent="0.3">
      <c r="A329" s="72" t="str">
        <f t="shared" si="12"/>
        <v>40</v>
      </c>
      <c r="B329" s="72" t="s">
        <v>333</v>
      </c>
      <c r="C329" s="72" t="str">
        <f>"3280"</f>
        <v>3280</v>
      </c>
      <c r="D329" s="72" t="s">
        <v>480</v>
      </c>
      <c r="F329" t="str">
        <f t="shared" si="13"/>
        <v>3280 SAUCESBAR-B-QUE BK</v>
      </c>
    </row>
    <row r="330" spans="1:6" x14ac:dyDescent="0.3">
      <c r="A330" s="72" t="str">
        <f t="shared" si="12"/>
        <v>40</v>
      </c>
      <c r="B330" s="72" t="s">
        <v>333</v>
      </c>
      <c r="C330" s="72" t="str">
        <f>"3290"</f>
        <v>3290</v>
      </c>
      <c r="D330" s="72" t="s">
        <v>481</v>
      </c>
      <c r="F330" t="str">
        <f t="shared" si="13"/>
        <v>3290 SAUCESSPAGHETTI</v>
      </c>
    </row>
    <row r="331" spans="1:6" x14ac:dyDescent="0.3">
      <c r="A331" s="72" t="str">
        <f t="shared" si="12"/>
        <v>40</v>
      </c>
      <c r="B331" s="72" t="s">
        <v>333</v>
      </c>
      <c r="C331" s="72" t="str">
        <f>"3300"</f>
        <v>3300</v>
      </c>
      <c r="D331" s="72" t="s">
        <v>482</v>
      </c>
      <c r="F331" t="str">
        <f t="shared" si="13"/>
        <v>3300 SAUCESSPAGHETTI BK</v>
      </c>
    </row>
    <row r="332" spans="1:6" x14ac:dyDescent="0.3">
      <c r="A332" s="72" t="str">
        <f t="shared" si="12"/>
        <v>40</v>
      </c>
      <c r="B332" s="72" t="s">
        <v>333</v>
      </c>
      <c r="C332" s="72" t="str">
        <f>"3310"</f>
        <v>3310</v>
      </c>
      <c r="D332" s="72" t="s">
        <v>483</v>
      </c>
      <c r="F332" t="str">
        <f t="shared" si="13"/>
        <v>3310 SAUCESTACO-SALSA</v>
      </c>
    </row>
    <row r="333" spans="1:6" x14ac:dyDescent="0.3">
      <c r="A333" s="72" t="str">
        <f t="shared" si="12"/>
        <v>40</v>
      </c>
      <c r="B333" s="72" t="s">
        <v>333</v>
      </c>
      <c r="C333" s="72" t="str">
        <f>"3320"</f>
        <v>3320</v>
      </c>
      <c r="D333" s="72" t="s">
        <v>484</v>
      </c>
      <c r="F333" t="str">
        <f t="shared" si="13"/>
        <v>3320 SAUCESTACO-SALSA BK</v>
      </c>
    </row>
    <row r="334" spans="1:6" x14ac:dyDescent="0.3">
      <c r="A334" s="72" t="str">
        <f t="shared" si="12"/>
        <v>40</v>
      </c>
      <c r="B334" s="72" t="s">
        <v>333</v>
      </c>
      <c r="C334" s="72" t="str">
        <f>"3330"</f>
        <v>3330</v>
      </c>
      <c r="D334" s="72" t="s">
        <v>485</v>
      </c>
      <c r="F334" t="str">
        <f t="shared" si="13"/>
        <v>3330 SAUCESTOMATO</v>
      </c>
    </row>
    <row r="335" spans="1:6" x14ac:dyDescent="0.3">
      <c r="A335" s="72" t="str">
        <f t="shared" si="12"/>
        <v>40</v>
      </c>
      <c r="B335" s="72" t="s">
        <v>333</v>
      </c>
      <c r="C335" s="72" t="str">
        <f>"3340"</f>
        <v>3340</v>
      </c>
      <c r="D335" s="72" t="s">
        <v>486</v>
      </c>
      <c r="F335" t="str">
        <f t="shared" si="13"/>
        <v>3340 SAUCESTOMATO BK</v>
      </c>
    </row>
    <row r="336" spans="1:6" x14ac:dyDescent="0.3">
      <c r="A336" s="72" t="str">
        <f t="shared" si="12"/>
        <v>40</v>
      </c>
      <c r="B336" s="72" t="s">
        <v>333</v>
      </c>
      <c r="C336" s="72" t="str">
        <f>"3350"</f>
        <v>3350</v>
      </c>
      <c r="D336" s="72" t="s">
        <v>487</v>
      </c>
      <c r="F336" t="str">
        <f t="shared" si="13"/>
        <v>3350 SOAPAMMONIA-BLEACH</v>
      </c>
    </row>
    <row r="337" spans="1:6" x14ac:dyDescent="0.3">
      <c r="A337" s="72" t="str">
        <f t="shared" si="12"/>
        <v>40</v>
      </c>
      <c r="B337" s="72" t="s">
        <v>333</v>
      </c>
      <c r="C337" s="72" t="str">
        <f>"3370"</f>
        <v>3370</v>
      </c>
      <c r="D337" s="72" t="s">
        <v>488</v>
      </c>
      <c r="F337" t="str">
        <f t="shared" si="13"/>
        <v>3370 SOAPBATHROOM CLEANER</v>
      </c>
    </row>
    <row r="338" spans="1:6" x14ac:dyDescent="0.3">
      <c r="A338" s="72" t="str">
        <f t="shared" si="12"/>
        <v>40</v>
      </c>
      <c r="B338" s="72" t="s">
        <v>333</v>
      </c>
      <c r="C338" s="72" t="str">
        <f>"3380"</f>
        <v>3380</v>
      </c>
      <c r="D338" s="72" t="s">
        <v>489</v>
      </c>
      <c r="F338" t="str">
        <f t="shared" si="13"/>
        <v>3380 SOAPBATHROOM CLEANER BK</v>
      </c>
    </row>
    <row r="339" spans="1:6" x14ac:dyDescent="0.3">
      <c r="A339" s="72" t="str">
        <f t="shared" si="12"/>
        <v>40</v>
      </c>
      <c r="B339" s="72" t="s">
        <v>333</v>
      </c>
      <c r="C339" s="72" t="str">
        <f>"3410"</f>
        <v>3410</v>
      </c>
      <c r="D339" s="72" t="s">
        <v>490</v>
      </c>
      <c r="F339" t="str">
        <f t="shared" si="13"/>
        <v>3410 SOAPAIR-FABRIC FRESH</v>
      </c>
    </row>
    <row r="340" spans="1:6" x14ac:dyDescent="0.3">
      <c r="A340" s="72" t="str">
        <f t="shared" si="12"/>
        <v>40</v>
      </c>
      <c r="B340" s="72" t="s">
        <v>333</v>
      </c>
      <c r="C340" s="72" t="str">
        <f>"3420"</f>
        <v>3420</v>
      </c>
      <c r="D340" s="72" t="s">
        <v>491</v>
      </c>
      <c r="F340" t="str">
        <f t="shared" si="13"/>
        <v>3420 SOAPAIR-FABRIC FRESH BK</v>
      </c>
    </row>
    <row r="341" spans="1:6" x14ac:dyDescent="0.3">
      <c r="A341" s="72" t="str">
        <f t="shared" si="12"/>
        <v>40</v>
      </c>
      <c r="B341" s="72" t="s">
        <v>333</v>
      </c>
      <c r="C341" s="72" t="str">
        <f>"3430"</f>
        <v>3430</v>
      </c>
      <c r="D341" s="72" t="s">
        <v>492</v>
      </c>
      <c r="F341" t="str">
        <f t="shared" si="13"/>
        <v>3430 SOAPDISH DETERGENTS</v>
      </c>
    </row>
    <row r="342" spans="1:6" x14ac:dyDescent="0.3">
      <c r="A342" s="72" t="str">
        <f t="shared" si="12"/>
        <v>40</v>
      </c>
      <c r="B342" s="72" t="s">
        <v>333</v>
      </c>
      <c r="C342" s="72" t="str">
        <f>"3440"</f>
        <v>3440</v>
      </c>
      <c r="D342" s="72" t="s">
        <v>493</v>
      </c>
      <c r="F342" t="str">
        <f t="shared" si="13"/>
        <v>3440 SOAPDISH DETERGENTS BK</v>
      </c>
    </row>
    <row r="343" spans="1:6" x14ac:dyDescent="0.3">
      <c r="A343" s="72" t="str">
        <f t="shared" si="12"/>
        <v>40</v>
      </c>
      <c r="B343" s="72" t="s">
        <v>333</v>
      </c>
      <c r="C343" s="72" t="str">
        <f>"3450"</f>
        <v>3450</v>
      </c>
      <c r="D343" s="72" t="s">
        <v>494</v>
      </c>
      <c r="F343" t="str">
        <f t="shared" si="13"/>
        <v>3450 SOAPDRAIN CLEANER</v>
      </c>
    </row>
    <row r="344" spans="1:6" x14ac:dyDescent="0.3">
      <c r="A344" s="72" t="str">
        <f t="shared" si="12"/>
        <v>40</v>
      </c>
      <c r="B344" s="72" t="s">
        <v>333</v>
      </c>
      <c r="C344" s="72" t="str">
        <f>"3460"</f>
        <v>3460</v>
      </c>
      <c r="D344" s="72" t="s">
        <v>495</v>
      </c>
      <c r="F344" t="str">
        <f t="shared" si="13"/>
        <v>3460 SOAPDRAIN CLEANER BK</v>
      </c>
    </row>
    <row r="345" spans="1:6" x14ac:dyDescent="0.3">
      <c r="A345" s="72" t="str">
        <f t="shared" si="12"/>
        <v>40</v>
      </c>
      <c r="B345" s="72" t="s">
        <v>333</v>
      </c>
      <c r="C345" s="72" t="str">
        <f>"3470"</f>
        <v>3470</v>
      </c>
      <c r="D345" s="72" t="s">
        <v>496</v>
      </c>
      <c r="F345" t="str">
        <f t="shared" si="13"/>
        <v>3470 SOAPFABRIC SOFTENER</v>
      </c>
    </row>
    <row r="346" spans="1:6" x14ac:dyDescent="0.3">
      <c r="A346" s="72" t="str">
        <f t="shared" si="12"/>
        <v>40</v>
      </c>
      <c r="B346" s="72" t="s">
        <v>333</v>
      </c>
      <c r="C346" s="72" t="str">
        <f>"3480"</f>
        <v>3480</v>
      </c>
      <c r="D346" s="72" t="s">
        <v>497</v>
      </c>
      <c r="F346" t="str">
        <f t="shared" si="13"/>
        <v>3480 SOAPFABRIC SOFTENER BK</v>
      </c>
    </row>
    <row r="347" spans="1:6" x14ac:dyDescent="0.3">
      <c r="A347" s="72" t="str">
        <f t="shared" si="12"/>
        <v>40</v>
      </c>
      <c r="B347" s="72" t="s">
        <v>333</v>
      </c>
      <c r="C347" s="72" t="str">
        <f>"3510"</f>
        <v>3510</v>
      </c>
      <c r="D347" s="72" t="s">
        <v>498</v>
      </c>
      <c r="F347" t="str">
        <f t="shared" si="13"/>
        <v>3510 SOAPFURNITURE POLISH</v>
      </c>
    </row>
    <row r="348" spans="1:6" x14ac:dyDescent="0.3">
      <c r="A348" s="72" t="str">
        <f t="shared" si="12"/>
        <v>40</v>
      </c>
      <c r="B348" s="72" t="s">
        <v>333</v>
      </c>
      <c r="C348" s="72" t="str">
        <f>"3520"</f>
        <v>3520</v>
      </c>
      <c r="D348" s="72" t="s">
        <v>499</v>
      </c>
      <c r="F348" t="str">
        <f t="shared" si="13"/>
        <v>3520 SOAPFURNITURE POLISH BK</v>
      </c>
    </row>
    <row r="349" spans="1:6" x14ac:dyDescent="0.3">
      <c r="A349" s="72" t="str">
        <f t="shared" si="12"/>
        <v>40</v>
      </c>
      <c r="B349" s="72" t="s">
        <v>333</v>
      </c>
      <c r="C349" s="72" t="str">
        <f>"3530"</f>
        <v>3530</v>
      </c>
      <c r="D349" s="72" t="s">
        <v>500</v>
      </c>
      <c r="F349" t="str">
        <f t="shared" si="13"/>
        <v>3530 SOAPHAND-BAR-LIQUID</v>
      </c>
    </row>
    <row r="350" spans="1:6" x14ac:dyDescent="0.3">
      <c r="A350" s="72" t="str">
        <f t="shared" si="12"/>
        <v>40</v>
      </c>
      <c r="B350" s="72" t="s">
        <v>333</v>
      </c>
      <c r="C350" s="72" t="str">
        <f>"3540"</f>
        <v>3540</v>
      </c>
      <c r="D350" s="72" t="s">
        <v>501</v>
      </c>
      <c r="F350" t="str">
        <f t="shared" si="13"/>
        <v>3540 SOAPHAND-BAR-LIQUID BK</v>
      </c>
    </row>
    <row r="351" spans="1:6" x14ac:dyDescent="0.3">
      <c r="A351" s="72" t="str">
        <f t="shared" si="12"/>
        <v>40</v>
      </c>
      <c r="B351" s="72" t="s">
        <v>333</v>
      </c>
      <c r="C351" s="72" t="str">
        <f>"3550"</f>
        <v>3550</v>
      </c>
      <c r="D351" s="72" t="s">
        <v>502</v>
      </c>
      <c r="F351" t="str">
        <f t="shared" si="13"/>
        <v>3550 SOAPLIQ LAUNDRY DETERG</v>
      </c>
    </row>
    <row r="352" spans="1:6" x14ac:dyDescent="0.3">
      <c r="A352" s="72" t="str">
        <f t="shared" si="12"/>
        <v>40</v>
      </c>
      <c r="B352" s="72" t="s">
        <v>333</v>
      </c>
      <c r="C352" s="72" t="str">
        <f>"3560"</f>
        <v>3560</v>
      </c>
      <c r="D352" s="72" t="s">
        <v>503</v>
      </c>
      <c r="F352" t="str">
        <f t="shared" si="13"/>
        <v>3560 SOAPLIQ LAUNDRY DET BK</v>
      </c>
    </row>
    <row r="353" spans="1:6" x14ac:dyDescent="0.3">
      <c r="A353" s="72" t="str">
        <f t="shared" si="12"/>
        <v>40</v>
      </c>
      <c r="B353" s="72" t="s">
        <v>333</v>
      </c>
      <c r="C353" s="72" t="str">
        <f>"3590"</f>
        <v>3590</v>
      </c>
      <c r="D353" s="72" t="s">
        <v>504</v>
      </c>
      <c r="F353" t="str">
        <f t="shared" si="13"/>
        <v>3590 SOAPLIQUID CLEANER</v>
      </c>
    </row>
    <row r="354" spans="1:6" x14ac:dyDescent="0.3">
      <c r="A354" s="72" t="str">
        <f t="shared" si="12"/>
        <v>40</v>
      </c>
      <c r="B354" s="72" t="s">
        <v>333</v>
      </c>
      <c r="C354" s="72" t="str">
        <f>"3600"</f>
        <v>3600</v>
      </c>
      <c r="D354" s="72" t="s">
        <v>505</v>
      </c>
      <c r="F354" t="str">
        <f t="shared" si="13"/>
        <v>3600 SOAPLIQUID CLEANER BK</v>
      </c>
    </row>
    <row r="355" spans="1:6" x14ac:dyDescent="0.3">
      <c r="A355" s="72" t="str">
        <f t="shared" si="12"/>
        <v>40</v>
      </c>
      <c r="B355" s="72" t="s">
        <v>333</v>
      </c>
      <c r="C355" s="72" t="str">
        <f>"3610"</f>
        <v>3610</v>
      </c>
      <c r="D355" s="72" t="s">
        <v>506</v>
      </c>
      <c r="F355" t="str">
        <f t="shared" si="13"/>
        <v>3610 SOAPOVEN CLEANER</v>
      </c>
    </row>
    <row r="356" spans="1:6" x14ac:dyDescent="0.3">
      <c r="A356" s="72" t="str">
        <f t="shared" si="12"/>
        <v>40</v>
      </c>
      <c r="B356" s="72" t="s">
        <v>333</v>
      </c>
      <c r="C356" s="72" t="str">
        <f>"3620"</f>
        <v>3620</v>
      </c>
      <c r="D356" s="72" t="s">
        <v>507</v>
      </c>
      <c r="F356" t="str">
        <f t="shared" si="13"/>
        <v>3620 SOAPOVEN CLEANER BK</v>
      </c>
    </row>
    <row r="357" spans="1:6" x14ac:dyDescent="0.3">
      <c r="A357" s="72" t="str">
        <f t="shared" si="12"/>
        <v>40</v>
      </c>
      <c r="B357" s="72" t="s">
        <v>333</v>
      </c>
      <c r="C357" s="72" t="str">
        <f>"3630"</f>
        <v>3630</v>
      </c>
      <c r="D357" s="72" t="s">
        <v>508</v>
      </c>
      <c r="F357" t="str">
        <f t="shared" si="13"/>
        <v>3630 SOAPPOWDERED CLEANER</v>
      </c>
    </row>
    <row r="358" spans="1:6" x14ac:dyDescent="0.3">
      <c r="A358" s="72" t="str">
        <f t="shared" si="12"/>
        <v>40</v>
      </c>
      <c r="B358" s="72" t="s">
        <v>333</v>
      </c>
      <c r="C358" s="72" t="str">
        <f>"3640"</f>
        <v>3640</v>
      </c>
      <c r="D358" s="72" t="s">
        <v>509</v>
      </c>
      <c r="F358" t="str">
        <f t="shared" si="13"/>
        <v>3640 SOAPPOWDERED CLEANER BK</v>
      </c>
    </row>
    <row r="359" spans="1:6" x14ac:dyDescent="0.3">
      <c r="A359" s="72" t="str">
        <f t="shared" si="12"/>
        <v>40</v>
      </c>
      <c r="B359" s="72" t="s">
        <v>333</v>
      </c>
      <c r="C359" s="72" t="str">
        <f>"3650"</f>
        <v>3650</v>
      </c>
      <c r="D359" s="72" t="s">
        <v>510</v>
      </c>
      <c r="F359" t="str">
        <f t="shared" si="13"/>
        <v>3650 SOAPSCOURING PADS</v>
      </c>
    </row>
    <row r="360" spans="1:6" x14ac:dyDescent="0.3">
      <c r="A360" s="72" t="str">
        <f t="shared" si="12"/>
        <v>40</v>
      </c>
      <c r="B360" s="72" t="s">
        <v>333</v>
      </c>
      <c r="C360" s="72" t="str">
        <f>"3660"</f>
        <v>3660</v>
      </c>
      <c r="D360" s="72" t="s">
        <v>511</v>
      </c>
      <c r="F360" t="str">
        <f t="shared" si="13"/>
        <v>3660 SOAPSCOURING PADS BK</v>
      </c>
    </row>
    <row r="361" spans="1:6" x14ac:dyDescent="0.3">
      <c r="A361" s="72" t="str">
        <f t="shared" si="12"/>
        <v>40</v>
      </c>
      <c r="B361" s="72" t="s">
        <v>333</v>
      </c>
      <c r="C361" s="72" t="str">
        <f>"3670"</f>
        <v>3670</v>
      </c>
      <c r="D361" s="72" t="s">
        <v>512</v>
      </c>
      <c r="F361" t="str">
        <f t="shared" si="13"/>
        <v>3670 SOAP LAUNDRY STARCH</v>
      </c>
    </row>
    <row r="362" spans="1:6" x14ac:dyDescent="0.3">
      <c r="A362" s="72" t="str">
        <f t="shared" si="12"/>
        <v>40</v>
      </c>
      <c r="B362" s="72" t="s">
        <v>333</v>
      </c>
      <c r="C362" s="72" t="str">
        <f>"3690"</f>
        <v>3690</v>
      </c>
      <c r="D362" s="72" t="s">
        <v>513</v>
      </c>
      <c r="F362" t="str">
        <f t="shared" si="13"/>
        <v>3690 SOAPWINDOW CLEANERS</v>
      </c>
    </row>
    <row r="363" spans="1:6" x14ac:dyDescent="0.3">
      <c r="A363" s="72" t="str">
        <f t="shared" si="12"/>
        <v>40</v>
      </c>
      <c r="B363" s="72" t="s">
        <v>333</v>
      </c>
      <c r="C363" s="72" t="str">
        <f>"3700"</f>
        <v>3700</v>
      </c>
      <c r="D363" s="72" t="s">
        <v>514</v>
      </c>
      <c r="F363" t="str">
        <f t="shared" si="13"/>
        <v>3700 SOAPWINDOW CLEANER BK</v>
      </c>
    </row>
    <row r="364" spans="1:6" x14ac:dyDescent="0.3">
      <c r="A364" s="72" t="str">
        <f t="shared" si="12"/>
        <v>40</v>
      </c>
      <c r="B364" s="72" t="s">
        <v>333</v>
      </c>
      <c r="C364" s="72" t="str">
        <f>"3720"</f>
        <v>3720</v>
      </c>
      <c r="D364" s="72" t="s">
        <v>515</v>
      </c>
      <c r="F364" t="str">
        <f t="shared" si="13"/>
        <v>3720 SOUPCANNED</v>
      </c>
    </row>
    <row r="365" spans="1:6" x14ac:dyDescent="0.3">
      <c r="A365" s="72" t="str">
        <f t="shared" si="12"/>
        <v>40</v>
      </c>
      <c r="B365" s="72" t="s">
        <v>333</v>
      </c>
      <c r="C365" s="72" t="str">
        <f>"3730"</f>
        <v>3730</v>
      </c>
      <c r="D365" s="72" t="s">
        <v>516</v>
      </c>
      <c r="F365" t="str">
        <f t="shared" si="13"/>
        <v>3730 SOUPCANNED BK</v>
      </c>
    </row>
    <row r="366" spans="1:6" x14ac:dyDescent="0.3">
      <c r="A366" s="72" t="str">
        <f t="shared" si="12"/>
        <v>40</v>
      </c>
      <c r="B366" s="72" t="s">
        <v>333</v>
      </c>
      <c r="C366" s="72" t="str">
        <f>"3740"</f>
        <v>3740</v>
      </c>
      <c r="D366" s="72" t="s">
        <v>517</v>
      </c>
      <c r="F366" t="str">
        <f t="shared" si="13"/>
        <v>3740 SOUPDRY MIXES</v>
      </c>
    </row>
    <row r="367" spans="1:6" x14ac:dyDescent="0.3">
      <c r="A367" s="72" t="str">
        <f t="shared" si="12"/>
        <v>40</v>
      </c>
      <c r="B367" s="72" t="s">
        <v>333</v>
      </c>
      <c r="C367" s="72" t="str">
        <f>"3750"</f>
        <v>3750</v>
      </c>
      <c r="D367" s="72" t="s">
        <v>518</v>
      </c>
      <c r="F367" t="str">
        <f t="shared" si="13"/>
        <v>3750 SOUPDRY MIXES BK</v>
      </c>
    </row>
    <row r="368" spans="1:6" x14ac:dyDescent="0.3">
      <c r="A368" s="72" t="str">
        <f t="shared" si="12"/>
        <v>40</v>
      </c>
      <c r="B368" s="72" t="s">
        <v>333</v>
      </c>
      <c r="C368" s="72" t="str">
        <f>"3760"</f>
        <v>3760</v>
      </c>
      <c r="D368" s="72" t="s">
        <v>519</v>
      </c>
      <c r="F368" t="str">
        <f t="shared" si="13"/>
        <v>3760 SPAGHETTI &amp; NOODLES</v>
      </c>
    </row>
    <row r="369" spans="1:6" x14ac:dyDescent="0.3">
      <c r="A369" s="72" t="str">
        <f t="shared" si="12"/>
        <v>40</v>
      </c>
      <c r="B369" s="72" t="s">
        <v>333</v>
      </c>
      <c r="C369" s="72" t="str">
        <f>"3770"</f>
        <v>3770</v>
      </c>
      <c r="D369" s="72" t="s">
        <v>520</v>
      </c>
      <c r="F369" t="str">
        <f t="shared" si="13"/>
        <v>3770 SPAGHETTI &amp; NOODLES BK</v>
      </c>
    </row>
    <row r="370" spans="1:6" x14ac:dyDescent="0.3">
      <c r="A370" s="72" t="str">
        <f t="shared" si="12"/>
        <v>40</v>
      </c>
      <c r="B370" s="72" t="s">
        <v>333</v>
      </c>
      <c r="C370" s="72" t="str">
        <f>"3780"</f>
        <v>3780</v>
      </c>
      <c r="D370" s="72" t="s">
        <v>521</v>
      </c>
      <c r="F370" t="str">
        <f t="shared" si="13"/>
        <v>3780 SIDE DISHESNDLS &amp; SAUCE</v>
      </c>
    </row>
    <row r="371" spans="1:6" x14ac:dyDescent="0.3">
      <c r="A371" s="72" t="str">
        <f t="shared" si="12"/>
        <v>40</v>
      </c>
      <c r="B371" s="72" t="s">
        <v>333</v>
      </c>
      <c r="C371" s="72" t="str">
        <f>"3790"</f>
        <v>3790</v>
      </c>
      <c r="D371" s="72" t="s">
        <v>522</v>
      </c>
      <c r="F371" t="str">
        <f t="shared" si="13"/>
        <v>3790 SPICES &amp; SEASONING</v>
      </c>
    </row>
    <row r="372" spans="1:6" x14ac:dyDescent="0.3">
      <c r="A372" s="72" t="str">
        <f t="shared" si="12"/>
        <v>40</v>
      </c>
      <c r="B372" s="72" t="s">
        <v>333</v>
      </c>
      <c r="C372" s="72" t="str">
        <f>"3800"</f>
        <v>3800</v>
      </c>
      <c r="D372" s="72" t="s">
        <v>523</v>
      </c>
      <c r="F372" t="str">
        <f t="shared" si="13"/>
        <v>3800 SPICES &amp; SEASONINGS BK</v>
      </c>
    </row>
    <row r="373" spans="1:6" x14ac:dyDescent="0.3">
      <c r="A373" s="72" t="str">
        <f t="shared" si="12"/>
        <v>40</v>
      </c>
      <c r="B373" s="72" t="s">
        <v>333</v>
      </c>
      <c r="C373" s="72" t="str">
        <f>"3810"</f>
        <v>3810</v>
      </c>
      <c r="D373" s="72" t="s">
        <v>524</v>
      </c>
      <c r="F373" t="str">
        <f t="shared" si="13"/>
        <v>3810 SUGAR</v>
      </c>
    </row>
    <row r="374" spans="1:6" x14ac:dyDescent="0.3">
      <c r="A374" s="72" t="str">
        <f t="shared" ref="A374:A417" si="14">"40"</f>
        <v>40</v>
      </c>
      <c r="B374" s="72" t="s">
        <v>333</v>
      </c>
      <c r="C374" s="72" t="str">
        <f>"3820"</f>
        <v>3820</v>
      </c>
      <c r="D374" s="72" t="s">
        <v>525</v>
      </c>
      <c r="F374" t="str">
        <f t="shared" si="13"/>
        <v>3820 SUGAR BK</v>
      </c>
    </row>
    <row r="375" spans="1:6" x14ac:dyDescent="0.3">
      <c r="A375" s="72" t="str">
        <f t="shared" si="14"/>
        <v>40</v>
      </c>
      <c r="B375" s="72" t="s">
        <v>333</v>
      </c>
      <c r="C375" s="72" t="str">
        <f>"3830"</f>
        <v>3830</v>
      </c>
      <c r="D375" s="72" t="s">
        <v>526</v>
      </c>
      <c r="F375" t="str">
        <f t="shared" si="13"/>
        <v>3830 SUGAR SUBSTITUTES</v>
      </c>
    </row>
    <row r="376" spans="1:6" x14ac:dyDescent="0.3">
      <c r="A376" s="72" t="str">
        <f t="shared" si="14"/>
        <v>40</v>
      </c>
      <c r="B376" s="72" t="s">
        <v>333</v>
      </c>
      <c r="C376" s="72" t="str">
        <f>"3840"</f>
        <v>3840</v>
      </c>
      <c r="D376" s="72" t="s">
        <v>527</v>
      </c>
      <c r="F376" t="str">
        <f t="shared" si="13"/>
        <v>3840 SUGAR SUBSTITUTIES BK</v>
      </c>
    </row>
    <row r="377" spans="1:6" x14ac:dyDescent="0.3">
      <c r="A377" s="72" t="str">
        <f t="shared" si="14"/>
        <v>40</v>
      </c>
      <c r="B377" s="72" t="s">
        <v>333</v>
      </c>
      <c r="C377" s="72" t="str">
        <f>"3850"</f>
        <v>3850</v>
      </c>
      <c r="D377" s="72" t="s">
        <v>528</v>
      </c>
      <c r="F377" t="str">
        <f t="shared" si="13"/>
        <v>3850 TABLEWARETOOTHPICKS</v>
      </c>
    </row>
    <row r="378" spans="1:6" x14ac:dyDescent="0.3">
      <c r="A378" s="72" t="str">
        <f t="shared" si="14"/>
        <v>40</v>
      </c>
      <c r="B378" s="72" t="s">
        <v>333</v>
      </c>
      <c r="C378" s="72" t="str">
        <f>"3860"</f>
        <v>3860</v>
      </c>
      <c r="D378" s="72" t="s">
        <v>529</v>
      </c>
      <c r="F378" t="str">
        <f t="shared" si="13"/>
        <v>3860 TABLEWARETOOTHPICKS BK</v>
      </c>
    </row>
    <row r="379" spans="1:6" x14ac:dyDescent="0.3">
      <c r="A379" s="72" t="str">
        <f t="shared" si="14"/>
        <v>40</v>
      </c>
      <c r="B379" s="72" t="s">
        <v>333</v>
      </c>
      <c r="C379" s="72" t="str">
        <f>"3870"</f>
        <v>3870</v>
      </c>
      <c r="D379" s="72" t="s">
        <v>530</v>
      </c>
      <c r="F379" t="str">
        <f t="shared" si="13"/>
        <v>3870 TEA</v>
      </c>
    </row>
    <row r="380" spans="1:6" x14ac:dyDescent="0.3">
      <c r="A380" s="72" t="str">
        <f t="shared" si="14"/>
        <v>40</v>
      </c>
      <c r="B380" s="72" t="s">
        <v>333</v>
      </c>
      <c r="C380" s="72" t="str">
        <f>"3880"</f>
        <v>3880</v>
      </c>
      <c r="D380" s="72" t="s">
        <v>531</v>
      </c>
      <c r="F380" t="str">
        <f t="shared" si="13"/>
        <v>3880 TEA BK</v>
      </c>
    </row>
    <row r="381" spans="1:6" x14ac:dyDescent="0.3">
      <c r="A381" s="72" t="str">
        <f t="shared" si="14"/>
        <v>40</v>
      </c>
      <c r="B381" s="72" t="s">
        <v>333</v>
      </c>
      <c r="C381" s="72" t="str">
        <f>"3890"</f>
        <v>3890</v>
      </c>
      <c r="D381" s="72" t="s">
        <v>532</v>
      </c>
      <c r="F381" t="str">
        <f t="shared" si="13"/>
        <v>3890 TOILET TISSUE</v>
      </c>
    </row>
    <row r="382" spans="1:6" x14ac:dyDescent="0.3">
      <c r="A382" s="72" t="str">
        <f t="shared" si="14"/>
        <v>40</v>
      </c>
      <c r="B382" s="72" t="s">
        <v>333</v>
      </c>
      <c r="C382" s="72" t="str">
        <f>"3900"</f>
        <v>3900</v>
      </c>
      <c r="D382" s="72" t="s">
        <v>533</v>
      </c>
      <c r="F382" t="str">
        <f t="shared" si="13"/>
        <v>3900 TOILET TISSUE BK</v>
      </c>
    </row>
    <row r="383" spans="1:6" x14ac:dyDescent="0.3">
      <c r="A383" s="72" t="str">
        <f t="shared" si="14"/>
        <v>40</v>
      </c>
      <c r="B383" s="72" t="s">
        <v>333</v>
      </c>
      <c r="C383" s="72" t="str">
        <f>"3910"</f>
        <v>3910</v>
      </c>
      <c r="D383" s="72" t="s">
        <v>534</v>
      </c>
      <c r="F383" t="str">
        <f t="shared" si="13"/>
        <v>3910 TRASH LINERS</v>
      </c>
    </row>
    <row r="384" spans="1:6" x14ac:dyDescent="0.3">
      <c r="A384" s="72" t="str">
        <f t="shared" si="14"/>
        <v>40</v>
      </c>
      <c r="B384" s="72" t="s">
        <v>333</v>
      </c>
      <c r="C384" s="72" t="str">
        <f>"3920"</f>
        <v>3920</v>
      </c>
      <c r="D384" s="72" t="s">
        <v>535</v>
      </c>
      <c r="F384" t="str">
        <f t="shared" si="13"/>
        <v>3920 TRASH LINERS BK</v>
      </c>
    </row>
    <row r="385" spans="1:6" x14ac:dyDescent="0.3">
      <c r="A385" s="72" t="str">
        <f t="shared" si="14"/>
        <v>40</v>
      </c>
      <c r="B385" s="72" t="s">
        <v>333</v>
      </c>
      <c r="C385" s="72" t="str">
        <f>"3930"</f>
        <v>3930</v>
      </c>
      <c r="D385" s="72" t="s">
        <v>536</v>
      </c>
      <c r="F385" t="str">
        <f t="shared" si="13"/>
        <v>3930 TUNASALMONSEAFOOD</v>
      </c>
    </row>
    <row r="386" spans="1:6" x14ac:dyDescent="0.3">
      <c r="A386" s="72" t="str">
        <f t="shared" si="14"/>
        <v>40</v>
      </c>
      <c r="B386" s="72" t="s">
        <v>333</v>
      </c>
      <c r="C386" s="72" t="str">
        <f>"3940"</f>
        <v>3940</v>
      </c>
      <c r="D386" s="72" t="s">
        <v>537</v>
      </c>
      <c r="F386" t="str">
        <f t="shared" si="13"/>
        <v>3940 TUNASALMONSEAFOOD BK</v>
      </c>
    </row>
    <row r="387" spans="1:6" x14ac:dyDescent="0.3">
      <c r="A387" s="72" t="str">
        <f t="shared" si="14"/>
        <v>40</v>
      </c>
      <c r="B387" s="72" t="s">
        <v>333</v>
      </c>
      <c r="C387" s="72" t="str">
        <f>"3950"</f>
        <v>3950</v>
      </c>
      <c r="D387" s="72" t="s">
        <v>538</v>
      </c>
      <c r="F387" t="str">
        <f t="shared" si="13"/>
        <v>3950 VEGETABLEBAKED BEANS</v>
      </c>
    </row>
    <row r="388" spans="1:6" x14ac:dyDescent="0.3">
      <c r="A388" s="72" t="str">
        <f t="shared" si="14"/>
        <v>40</v>
      </c>
      <c r="B388" s="72" t="s">
        <v>333</v>
      </c>
      <c r="C388" s="72" t="str">
        <f>"3960"</f>
        <v>3960</v>
      </c>
      <c r="D388" s="72" t="s">
        <v>539</v>
      </c>
      <c r="F388" t="str">
        <f t="shared" ref="F388:F451" si="15">C388&amp;" "&amp;D388</f>
        <v>3960 VEGETABLEBAKED BEAN BK</v>
      </c>
    </row>
    <row r="389" spans="1:6" x14ac:dyDescent="0.3">
      <c r="A389" s="72" t="str">
        <f t="shared" si="14"/>
        <v>40</v>
      </c>
      <c r="B389" s="72" t="s">
        <v>333</v>
      </c>
      <c r="C389" s="72" t="str">
        <f>"3970"</f>
        <v>3970</v>
      </c>
      <c r="D389" s="72" t="s">
        <v>540</v>
      </c>
      <c r="F389" t="str">
        <f t="shared" si="15"/>
        <v>3970 VEGETABLEBEETS</v>
      </c>
    </row>
    <row r="390" spans="1:6" x14ac:dyDescent="0.3">
      <c r="A390" s="72" t="str">
        <f t="shared" si="14"/>
        <v>40</v>
      </c>
      <c r="B390" s="72" t="s">
        <v>333</v>
      </c>
      <c r="C390" s="72" t="str">
        <f>"3980"</f>
        <v>3980</v>
      </c>
      <c r="D390" s="72" t="s">
        <v>541</v>
      </c>
      <c r="F390" t="str">
        <f t="shared" si="15"/>
        <v>3980 VEGETABLEBEETS BK</v>
      </c>
    </row>
    <row r="391" spans="1:6" x14ac:dyDescent="0.3">
      <c r="A391" s="72" t="str">
        <f t="shared" si="14"/>
        <v>40</v>
      </c>
      <c r="B391" s="72" t="s">
        <v>333</v>
      </c>
      <c r="C391" s="72" t="str">
        <f>"3990"</f>
        <v>3990</v>
      </c>
      <c r="D391" s="72" t="s">
        <v>542</v>
      </c>
      <c r="F391" t="str">
        <f t="shared" si="15"/>
        <v>3990 VEGETABLEBUTTER BEANS</v>
      </c>
    </row>
    <row r="392" spans="1:6" x14ac:dyDescent="0.3">
      <c r="A392" s="72" t="str">
        <f t="shared" si="14"/>
        <v>40</v>
      </c>
      <c r="B392" s="72" t="s">
        <v>333</v>
      </c>
      <c r="C392" s="72" t="str">
        <f>"4010"</f>
        <v>4010</v>
      </c>
      <c r="D392" s="72" t="s">
        <v>543</v>
      </c>
      <c r="F392" t="str">
        <f t="shared" si="15"/>
        <v>4010 VEGETABLECARROTS</v>
      </c>
    </row>
    <row r="393" spans="1:6" x14ac:dyDescent="0.3">
      <c r="A393" s="72" t="str">
        <f t="shared" si="14"/>
        <v>40</v>
      </c>
      <c r="B393" s="72" t="s">
        <v>333</v>
      </c>
      <c r="C393" s="72" t="str">
        <f>"4020"</f>
        <v>4020</v>
      </c>
      <c r="D393" s="72" t="s">
        <v>544</v>
      </c>
      <c r="F393" t="str">
        <f t="shared" si="15"/>
        <v>4020 VEGETABLECARROTS BK</v>
      </c>
    </row>
    <row r="394" spans="1:6" x14ac:dyDescent="0.3">
      <c r="A394" s="72" t="str">
        <f t="shared" si="14"/>
        <v>40</v>
      </c>
      <c r="B394" s="72" t="s">
        <v>333</v>
      </c>
      <c r="C394" s="72" t="str">
        <f>"4030"</f>
        <v>4030</v>
      </c>
      <c r="D394" s="72" t="s">
        <v>545</v>
      </c>
      <c r="F394" t="str">
        <f t="shared" si="15"/>
        <v>4030 VEGETABLECORN</v>
      </c>
    </row>
    <row r="395" spans="1:6" x14ac:dyDescent="0.3">
      <c r="A395" s="72" t="str">
        <f t="shared" si="14"/>
        <v>40</v>
      </c>
      <c r="B395" s="72" t="s">
        <v>333</v>
      </c>
      <c r="C395" s="72" t="str">
        <f>"4040"</f>
        <v>4040</v>
      </c>
      <c r="D395" s="72" t="s">
        <v>546</v>
      </c>
      <c r="F395" t="str">
        <f t="shared" si="15"/>
        <v>4040 VEGETABLECORN BK</v>
      </c>
    </row>
    <row r="396" spans="1:6" x14ac:dyDescent="0.3">
      <c r="A396" s="72" t="str">
        <f t="shared" si="14"/>
        <v>40</v>
      </c>
      <c r="B396" s="72" t="s">
        <v>333</v>
      </c>
      <c r="C396" s="72" t="str">
        <f>"4050"</f>
        <v>4050</v>
      </c>
      <c r="D396" s="72" t="s">
        <v>547</v>
      </c>
      <c r="F396" t="str">
        <f t="shared" si="15"/>
        <v>4050 VEGETABLEDRY BEANS</v>
      </c>
    </row>
    <row r="397" spans="1:6" x14ac:dyDescent="0.3">
      <c r="A397" s="72" t="str">
        <f t="shared" si="14"/>
        <v>40</v>
      </c>
      <c r="B397" s="72" t="s">
        <v>333</v>
      </c>
      <c r="C397" s="72" t="str">
        <f>"4060"</f>
        <v>4060</v>
      </c>
      <c r="D397" s="72" t="s">
        <v>548</v>
      </c>
      <c r="F397" t="str">
        <f t="shared" si="15"/>
        <v>4060 VEGETABLEDRY BEANS BK</v>
      </c>
    </row>
    <row r="398" spans="1:6" x14ac:dyDescent="0.3">
      <c r="A398" s="72" t="str">
        <f t="shared" si="14"/>
        <v>40</v>
      </c>
      <c r="B398" s="72" t="s">
        <v>333</v>
      </c>
      <c r="C398" s="72" t="str">
        <f>"4070"</f>
        <v>4070</v>
      </c>
      <c r="D398" s="72" t="s">
        <v>549</v>
      </c>
      <c r="F398" t="str">
        <f t="shared" si="15"/>
        <v>4070 VEGETABLEGREEN BEANS</v>
      </c>
    </row>
    <row r="399" spans="1:6" x14ac:dyDescent="0.3">
      <c r="A399" s="72" t="str">
        <f t="shared" si="14"/>
        <v>40</v>
      </c>
      <c r="B399" s="72" t="s">
        <v>333</v>
      </c>
      <c r="C399" s="72" t="str">
        <f>"4080"</f>
        <v>4080</v>
      </c>
      <c r="D399" s="72" t="s">
        <v>550</v>
      </c>
      <c r="F399" t="str">
        <f t="shared" si="15"/>
        <v>4080 VEGETABLEGREEN BEAN BK</v>
      </c>
    </row>
    <row r="400" spans="1:6" x14ac:dyDescent="0.3">
      <c r="A400" s="72" t="str">
        <f t="shared" si="14"/>
        <v>40</v>
      </c>
      <c r="B400" s="72" t="s">
        <v>333</v>
      </c>
      <c r="C400" s="72" t="str">
        <f>"4090"</f>
        <v>4090</v>
      </c>
      <c r="D400" s="72" t="s">
        <v>551</v>
      </c>
      <c r="F400" t="str">
        <f t="shared" si="15"/>
        <v>4090 VEGETABLEKIDNEY BEANS</v>
      </c>
    </row>
    <row r="401" spans="1:6" x14ac:dyDescent="0.3">
      <c r="A401" s="72" t="str">
        <f t="shared" si="14"/>
        <v>40</v>
      </c>
      <c r="B401" s="72" t="s">
        <v>333</v>
      </c>
      <c r="C401" s="72" t="str">
        <f>"4100"</f>
        <v>4100</v>
      </c>
      <c r="D401" s="72" t="s">
        <v>552</v>
      </c>
      <c r="F401" t="str">
        <f t="shared" si="15"/>
        <v>4100 VEGETABLEKIDNEY BEAN BK</v>
      </c>
    </row>
    <row r="402" spans="1:6" x14ac:dyDescent="0.3">
      <c r="A402" s="72" t="str">
        <f t="shared" si="14"/>
        <v>40</v>
      </c>
      <c r="B402" s="72" t="s">
        <v>333</v>
      </c>
      <c r="C402" s="72" t="str">
        <f>"4110"</f>
        <v>4110</v>
      </c>
      <c r="D402" s="72" t="s">
        <v>553</v>
      </c>
      <c r="F402" t="str">
        <f t="shared" si="15"/>
        <v>4110 VEGETABLEMIXED VEGS</v>
      </c>
    </row>
    <row r="403" spans="1:6" x14ac:dyDescent="0.3">
      <c r="A403" s="72" t="str">
        <f t="shared" si="14"/>
        <v>40</v>
      </c>
      <c r="B403" s="72" t="s">
        <v>333</v>
      </c>
      <c r="C403" s="72" t="str">
        <f>"4120"</f>
        <v>4120</v>
      </c>
      <c r="D403" s="72" t="s">
        <v>554</v>
      </c>
      <c r="F403" t="str">
        <f t="shared" si="15"/>
        <v>4120 VEGETABLEMIXED VEGS BK</v>
      </c>
    </row>
    <row r="404" spans="1:6" x14ac:dyDescent="0.3">
      <c r="A404" s="72" t="str">
        <f t="shared" si="14"/>
        <v>40</v>
      </c>
      <c r="B404" s="72" t="s">
        <v>333</v>
      </c>
      <c r="C404" s="72" t="str">
        <f>"4130"</f>
        <v>4130</v>
      </c>
      <c r="D404" s="72" t="s">
        <v>555</v>
      </c>
      <c r="F404" t="str">
        <f t="shared" si="15"/>
        <v>4130 VEGETABLEMUSHROOMS</v>
      </c>
    </row>
    <row r="405" spans="1:6" x14ac:dyDescent="0.3">
      <c r="A405" s="72" t="str">
        <f t="shared" si="14"/>
        <v>40</v>
      </c>
      <c r="B405" s="72" t="s">
        <v>333</v>
      </c>
      <c r="C405" s="72" t="str">
        <f>"4140"</f>
        <v>4140</v>
      </c>
      <c r="D405" s="72" t="s">
        <v>556</v>
      </c>
      <c r="F405" t="str">
        <f t="shared" si="15"/>
        <v>4140 VEGETABLEMUSHROOMS BK</v>
      </c>
    </row>
    <row r="406" spans="1:6" x14ac:dyDescent="0.3">
      <c r="A406" s="72" t="str">
        <f t="shared" si="14"/>
        <v>40</v>
      </c>
      <c r="B406" s="72" t="s">
        <v>333</v>
      </c>
      <c r="C406" s="72" t="str">
        <f>"4150"</f>
        <v>4150</v>
      </c>
      <c r="D406" s="72" t="s">
        <v>557</v>
      </c>
      <c r="F406" t="str">
        <f t="shared" si="15"/>
        <v>4150 VEGETABLEPEAS</v>
      </c>
    </row>
    <row r="407" spans="1:6" x14ac:dyDescent="0.3">
      <c r="A407" s="72" t="str">
        <f t="shared" si="14"/>
        <v>40</v>
      </c>
      <c r="B407" s="72" t="s">
        <v>333</v>
      </c>
      <c r="C407" s="72" t="str">
        <f>"4160"</f>
        <v>4160</v>
      </c>
      <c r="D407" s="72" t="s">
        <v>558</v>
      </c>
      <c r="F407" t="str">
        <f t="shared" si="15"/>
        <v>4160 VEGETABLEPEAS BK</v>
      </c>
    </row>
    <row r="408" spans="1:6" x14ac:dyDescent="0.3">
      <c r="A408" s="72" t="str">
        <f t="shared" si="14"/>
        <v>40</v>
      </c>
      <c r="B408" s="72" t="s">
        <v>333</v>
      </c>
      <c r="C408" s="72" t="str">
        <f>"4170"</f>
        <v>4170</v>
      </c>
      <c r="D408" s="72" t="s">
        <v>559</v>
      </c>
      <c r="F408" t="str">
        <f t="shared" si="15"/>
        <v>4170 VEGETABLEPOTATO</v>
      </c>
    </row>
    <row r="409" spans="1:6" x14ac:dyDescent="0.3">
      <c r="A409" s="72" t="str">
        <f t="shared" si="14"/>
        <v>40</v>
      </c>
      <c r="B409" s="72" t="s">
        <v>333</v>
      </c>
      <c r="C409" s="72" t="str">
        <f>"4180"</f>
        <v>4180</v>
      </c>
      <c r="D409" s="72" t="s">
        <v>560</v>
      </c>
      <c r="F409" t="str">
        <f t="shared" si="15"/>
        <v>4180 VEGETABLESAUERKRAUT</v>
      </c>
    </row>
    <row r="410" spans="1:6" x14ac:dyDescent="0.3">
      <c r="A410" s="72" t="str">
        <f t="shared" si="14"/>
        <v>40</v>
      </c>
      <c r="B410" s="72" t="s">
        <v>333</v>
      </c>
      <c r="C410" s="72" t="str">
        <f>"4190"</f>
        <v>4190</v>
      </c>
      <c r="D410" s="72" t="s">
        <v>561</v>
      </c>
      <c r="F410" t="str">
        <f t="shared" si="15"/>
        <v>4190 VEGETABLESAUERKRAUT BK</v>
      </c>
    </row>
    <row r="411" spans="1:6" x14ac:dyDescent="0.3">
      <c r="A411" s="72" t="str">
        <f t="shared" si="14"/>
        <v>40</v>
      </c>
      <c r="B411" s="72" t="s">
        <v>333</v>
      </c>
      <c r="C411" s="72" t="str">
        <f>"4200"</f>
        <v>4200</v>
      </c>
      <c r="D411" s="72" t="s">
        <v>562</v>
      </c>
      <c r="F411" t="str">
        <f t="shared" si="15"/>
        <v>4200 VEGETABLEMISCELLANEOUS</v>
      </c>
    </row>
    <row r="412" spans="1:6" x14ac:dyDescent="0.3">
      <c r="A412" s="72" t="str">
        <f t="shared" si="14"/>
        <v>40</v>
      </c>
      <c r="B412" s="72" t="s">
        <v>333</v>
      </c>
      <c r="C412" s="72" t="str">
        <f>"4210"</f>
        <v>4210</v>
      </c>
      <c r="D412" s="72" t="s">
        <v>563</v>
      </c>
      <c r="F412" t="str">
        <f t="shared" si="15"/>
        <v>4210 VEGETABLEMISCELLANS BK</v>
      </c>
    </row>
    <row r="413" spans="1:6" x14ac:dyDescent="0.3">
      <c r="A413" s="72" t="str">
        <f t="shared" si="14"/>
        <v>40</v>
      </c>
      <c r="B413" s="72" t="s">
        <v>333</v>
      </c>
      <c r="C413" s="72" t="str">
        <f>"4220"</f>
        <v>4220</v>
      </c>
      <c r="D413" s="72" t="s">
        <v>564</v>
      </c>
      <c r="F413" t="str">
        <f t="shared" si="15"/>
        <v>4220 VINEGAR</v>
      </c>
    </row>
    <row r="414" spans="1:6" x14ac:dyDescent="0.3">
      <c r="A414" s="72" t="str">
        <f t="shared" si="14"/>
        <v>40</v>
      </c>
      <c r="B414" s="72" t="s">
        <v>333</v>
      </c>
      <c r="C414" s="72" t="str">
        <f>"4230"</f>
        <v>4230</v>
      </c>
      <c r="D414" s="72" t="s">
        <v>565</v>
      </c>
      <c r="F414" t="str">
        <f t="shared" si="15"/>
        <v>4230 VINEGAR BK</v>
      </c>
    </row>
    <row r="415" spans="1:6" x14ac:dyDescent="0.3">
      <c r="A415" s="72" t="str">
        <f t="shared" si="14"/>
        <v>40</v>
      </c>
      <c r="B415" s="72" t="s">
        <v>333</v>
      </c>
      <c r="C415" s="72" t="str">
        <f>"4260"</f>
        <v>4260</v>
      </c>
      <c r="D415" s="72" t="s">
        <v>566</v>
      </c>
      <c r="F415" t="str">
        <f t="shared" si="15"/>
        <v>4260 YEAST</v>
      </c>
    </row>
    <row r="416" spans="1:6" x14ac:dyDescent="0.3">
      <c r="A416" s="72" t="str">
        <f t="shared" si="14"/>
        <v>40</v>
      </c>
      <c r="B416" s="72" t="s">
        <v>333</v>
      </c>
      <c r="C416" s="72" t="str">
        <f>"4280"</f>
        <v>4280</v>
      </c>
      <c r="D416" s="72" t="s">
        <v>567</v>
      </c>
      <c r="F416" t="str">
        <f t="shared" si="15"/>
        <v>4280 GROCERY PALLET-DISPLAYS</v>
      </c>
    </row>
    <row r="417" spans="1:6" x14ac:dyDescent="0.3">
      <c r="A417" s="72" t="str">
        <f t="shared" si="14"/>
        <v>40</v>
      </c>
      <c r="B417" s="72" t="s">
        <v>333</v>
      </c>
      <c r="C417" s="72" t="str">
        <f>"9999"</f>
        <v>9999</v>
      </c>
      <c r="D417" s="72" t="s">
        <v>568</v>
      </c>
      <c r="F417" t="str">
        <f t="shared" si="15"/>
        <v>9999 DEFAULT PBH</v>
      </c>
    </row>
    <row r="418" spans="1:6" x14ac:dyDescent="0.3">
      <c r="A418" s="72" t="str">
        <f t="shared" ref="A418:A445" si="16">"50"</f>
        <v>50</v>
      </c>
      <c r="B418" s="72" t="s">
        <v>569</v>
      </c>
      <c r="C418" s="72" t="str">
        <f>"510"</f>
        <v>510</v>
      </c>
      <c r="D418" s="72" t="s">
        <v>221</v>
      </c>
      <c r="F418" t="str">
        <f t="shared" si="15"/>
        <v>510 DELETE FILE</v>
      </c>
    </row>
    <row r="419" spans="1:6" x14ac:dyDescent="0.3">
      <c r="A419" s="72" t="str">
        <f t="shared" si="16"/>
        <v>50</v>
      </c>
      <c r="B419" s="72" t="s">
        <v>569</v>
      </c>
      <c r="C419" s="72" t="str">
        <f>"4290"</f>
        <v>4290</v>
      </c>
      <c r="D419" s="72" t="s">
        <v>570</v>
      </c>
      <c r="F419" t="str">
        <f t="shared" si="15"/>
        <v>4290 REFRIGERATED DAIRY DEPT.</v>
      </c>
    </row>
    <row r="420" spans="1:6" x14ac:dyDescent="0.3">
      <c r="A420" s="72" t="str">
        <f t="shared" si="16"/>
        <v>50</v>
      </c>
      <c r="B420" s="72" t="s">
        <v>569</v>
      </c>
      <c r="C420" s="72" t="str">
        <f>"4310"</f>
        <v>4310</v>
      </c>
      <c r="D420" s="72" t="s">
        <v>571</v>
      </c>
      <c r="F420" t="str">
        <f t="shared" si="15"/>
        <v>4310 DAIRYBISCUITS-DOUGHS</v>
      </c>
    </row>
    <row r="421" spans="1:6" x14ac:dyDescent="0.3">
      <c r="A421" s="72" t="str">
        <f t="shared" si="16"/>
        <v>50</v>
      </c>
      <c r="B421" s="72" t="s">
        <v>569</v>
      </c>
      <c r="C421" s="72" t="str">
        <f>"4320"</f>
        <v>4320</v>
      </c>
      <c r="D421" s="72" t="s">
        <v>572</v>
      </c>
      <c r="F421" t="str">
        <f t="shared" si="15"/>
        <v>4320 DAIRYBISCUITS-DOUGHS BK</v>
      </c>
    </row>
    <row r="422" spans="1:6" x14ac:dyDescent="0.3">
      <c r="A422" s="72" t="str">
        <f t="shared" si="16"/>
        <v>50</v>
      </c>
      <c r="B422" s="72" t="s">
        <v>569</v>
      </c>
      <c r="C422" s="72" t="str">
        <f>"4330"</f>
        <v>4330</v>
      </c>
      <c r="D422" s="72" t="s">
        <v>573</v>
      </c>
      <c r="F422" t="str">
        <f t="shared" si="15"/>
        <v>4330 DAIRYBUTTER-MARGARINE</v>
      </c>
    </row>
    <row r="423" spans="1:6" x14ac:dyDescent="0.3">
      <c r="A423" s="72" t="str">
        <f t="shared" si="16"/>
        <v>50</v>
      </c>
      <c r="B423" s="72" t="s">
        <v>569</v>
      </c>
      <c r="C423" s="72" t="str">
        <f>"4340"</f>
        <v>4340</v>
      </c>
      <c r="D423" s="72" t="s">
        <v>574</v>
      </c>
      <c r="F423" t="str">
        <f t="shared" si="15"/>
        <v>4340 DAIRYBUTTER-MARGARIN BK</v>
      </c>
    </row>
    <row r="424" spans="1:6" x14ac:dyDescent="0.3">
      <c r="A424" s="72" t="str">
        <f t="shared" si="16"/>
        <v>50</v>
      </c>
      <c r="B424" s="72" t="s">
        <v>569</v>
      </c>
      <c r="C424" s="72" t="str">
        <f>"4350"</f>
        <v>4350</v>
      </c>
      <c r="D424" s="72" t="s">
        <v>575</v>
      </c>
      <c r="F424" t="str">
        <f t="shared" si="15"/>
        <v>4350 DAIRYGALLIKERS BY PRODS</v>
      </c>
    </row>
    <row r="425" spans="1:6" x14ac:dyDescent="0.3">
      <c r="A425" s="72" t="str">
        <f t="shared" si="16"/>
        <v>50</v>
      </c>
      <c r="B425" s="72" t="s">
        <v>569</v>
      </c>
      <c r="C425" s="72" t="str">
        <f>"4360"</f>
        <v>4360</v>
      </c>
      <c r="D425" s="72" t="s">
        <v>576</v>
      </c>
      <c r="F425" t="str">
        <f t="shared" si="15"/>
        <v>4360 DAIRYCHEESE SOLIDS</v>
      </c>
    </row>
    <row r="426" spans="1:6" x14ac:dyDescent="0.3">
      <c r="A426" s="72" t="str">
        <f t="shared" si="16"/>
        <v>50</v>
      </c>
      <c r="B426" s="72" t="s">
        <v>569</v>
      </c>
      <c r="C426" s="72" t="str">
        <f>"4370"</f>
        <v>4370</v>
      </c>
      <c r="D426" s="72" t="s">
        <v>577</v>
      </c>
      <c r="F426" t="str">
        <f t="shared" si="15"/>
        <v>4370 DAIRYCHEESE SOLIDS BK</v>
      </c>
    </row>
    <row r="427" spans="1:6" x14ac:dyDescent="0.3">
      <c r="A427" s="72" t="str">
        <f t="shared" si="16"/>
        <v>50</v>
      </c>
      <c r="B427" s="72" t="s">
        <v>569</v>
      </c>
      <c r="C427" s="72" t="str">
        <f>"4380"</f>
        <v>4380</v>
      </c>
      <c r="D427" s="72" t="s">
        <v>578</v>
      </c>
      <c r="F427" t="str">
        <f t="shared" si="15"/>
        <v>4380 DAIRYCHEESE SHREDDED</v>
      </c>
    </row>
    <row r="428" spans="1:6" x14ac:dyDescent="0.3">
      <c r="A428" s="72" t="str">
        <f t="shared" si="16"/>
        <v>50</v>
      </c>
      <c r="B428" s="72" t="s">
        <v>569</v>
      </c>
      <c r="C428" s="72" t="str">
        <f>"4390"</f>
        <v>4390</v>
      </c>
      <c r="D428" s="72" t="s">
        <v>579</v>
      </c>
      <c r="F428" t="str">
        <f t="shared" si="15"/>
        <v>4390 DAIRYCHEESE SHREDDED BK</v>
      </c>
    </row>
    <row r="429" spans="1:6" x14ac:dyDescent="0.3">
      <c r="A429" s="72" t="str">
        <f t="shared" si="16"/>
        <v>50</v>
      </c>
      <c r="B429" s="72" t="s">
        <v>569</v>
      </c>
      <c r="C429" s="72" t="str">
        <f>"4400"</f>
        <v>4400</v>
      </c>
      <c r="D429" s="72" t="s">
        <v>580</v>
      </c>
      <c r="F429" t="str">
        <f t="shared" si="15"/>
        <v>4400 DAIRYCHEESE SLICED</v>
      </c>
    </row>
    <row r="430" spans="1:6" x14ac:dyDescent="0.3">
      <c r="A430" s="72" t="str">
        <f t="shared" si="16"/>
        <v>50</v>
      </c>
      <c r="B430" s="72" t="s">
        <v>569</v>
      </c>
      <c r="C430" s="72" t="str">
        <f>"4410"</f>
        <v>4410</v>
      </c>
      <c r="D430" s="72" t="s">
        <v>581</v>
      </c>
      <c r="F430" t="str">
        <f t="shared" si="15"/>
        <v>4410 DAIRYCHEESE SLICED BK</v>
      </c>
    </row>
    <row r="431" spans="1:6" x14ac:dyDescent="0.3">
      <c r="A431" s="72" t="str">
        <f t="shared" si="16"/>
        <v>50</v>
      </c>
      <c r="B431" s="72" t="s">
        <v>569</v>
      </c>
      <c r="C431" s="72" t="str">
        <f>"4420"</f>
        <v>4420</v>
      </c>
      <c r="D431" s="72" t="s">
        <v>582</v>
      </c>
      <c r="F431" t="str">
        <f t="shared" si="15"/>
        <v>4420 DAIRYCHEESE SPREADS</v>
      </c>
    </row>
    <row r="432" spans="1:6" x14ac:dyDescent="0.3">
      <c r="A432" s="72" t="str">
        <f t="shared" si="16"/>
        <v>50</v>
      </c>
      <c r="B432" s="72" t="s">
        <v>569</v>
      </c>
      <c r="C432" s="72" t="str">
        <f>"4430"</f>
        <v>4430</v>
      </c>
      <c r="D432" s="72" t="s">
        <v>583</v>
      </c>
      <c r="F432" t="str">
        <f t="shared" si="15"/>
        <v>4430 DAIRYCHEESE SPREADS BK</v>
      </c>
    </row>
    <row r="433" spans="1:6" x14ac:dyDescent="0.3">
      <c r="A433" s="72" t="str">
        <f t="shared" si="16"/>
        <v>50</v>
      </c>
      <c r="B433" s="72" t="s">
        <v>569</v>
      </c>
      <c r="C433" s="72" t="str">
        <f>"4440"</f>
        <v>4440</v>
      </c>
      <c r="D433" s="72" t="s">
        <v>584</v>
      </c>
      <c r="F433" t="str">
        <f t="shared" si="15"/>
        <v>4440 DAIRYCHEESE GRATED</v>
      </c>
    </row>
    <row r="434" spans="1:6" x14ac:dyDescent="0.3">
      <c r="A434" s="72" t="str">
        <f t="shared" si="16"/>
        <v>50</v>
      </c>
      <c r="B434" s="72" t="s">
        <v>569</v>
      </c>
      <c r="C434" s="72" t="str">
        <f>"4450"</f>
        <v>4450</v>
      </c>
      <c r="D434" s="72" t="s">
        <v>585</v>
      </c>
      <c r="F434" t="str">
        <f t="shared" si="15"/>
        <v>4450 DAIRYCHEESE GRATED BK</v>
      </c>
    </row>
    <row r="435" spans="1:6" x14ac:dyDescent="0.3">
      <c r="A435" s="72" t="str">
        <f t="shared" si="16"/>
        <v>50</v>
      </c>
      <c r="B435" s="72" t="s">
        <v>569</v>
      </c>
      <c r="C435" s="72" t="str">
        <f>"4460"</f>
        <v>4460</v>
      </c>
      <c r="D435" s="72" t="s">
        <v>586</v>
      </c>
      <c r="F435" t="str">
        <f t="shared" si="15"/>
        <v>4460 DAIRYDIPS</v>
      </c>
    </row>
    <row r="436" spans="1:6" x14ac:dyDescent="0.3">
      <c r="A436" s="72" t="str">
        <f t="shared" si="16"/>
        <v>50</v>
      </c>
      <c r="B436" s="72" t="s">
        <v>569</v>
      </c>
      <c r="C436" s="72" t="str">
        <f>"4470"</f>
        <v>4470</v>
      </c>
      <c r="D436" s="72" t="s">
        <v>587</v>
      </c>
      <c r="F436" t="str">
        <f t="shared" si="15"/>
        <v>4470 DAIRYJUICES-PUNCH-TEA</v>
      </c>
    </row>
    <row r="437" spans="1:6" x14ac:dyDescent="0.3">
      <c r="A437" s="72" t="str">
        <f t="shared" si="16"/>
        <v>50</v>
      </c>
      <c r="B437" s="72" t="s">
        <v>569</v>
      </c>
      <c r="C437" s="72" t="str">
        <f>"4480"</f>
        <v>4480</v>
      </c>
      <c r="D437" s="72" t="s">
        <v>588</v>
      </c>
      <c r="F437" t="str">
        <f t="shared" si="15"/>
        <v>4480 DAIRYHORSERADISH</v>
      </c>
    </row>
    <row r="438" spans="1:6" x14ac:dyDescent="0.3">
      <c r="A438" s="72" t="str">
        <f t="shared" si="16"/>
        <v>50</v>
      </c>
      <c r="B438" s="72" t="s">
        <v>569</v>
      </c>
      <c r="C438" s="72" t="str">
        <f>"4500"</f>
        <v>4500</v>
      </c>
      <c r="D438" s="72" t="s">
        <v>589</v>
      </c>
      <c r="F438" t="str">
        <f t="shared" si="15"/>
        <v>4500 DAIRYUNITED MILK PROD</v>
      </c>
    </row>
    <row r="439" spans="1:6" x14ac:dyDescent="0.3">
      <c r="A439" s="72" t="str">
        <f t="shared" si="16"/>
        <v>50</v>
      </c>
      <c r="B439" s="72" t="s">
        <v>569</v>
      </c>
      <c r="C439" s="72" t="str">
        <f>"4510"</f>
        <v>4510</v>
      </c>
      <c r="D439" s="72" t="s">
        <v>590</v>
      </c>
      <c r="F439" t="str">
        <f t="shared" si="15"/>
        <v>4510 DAIRYGALLIKER MILK PROD</v>
      </c>
    </row>
    <row r="440" spans="1:6" x14ac:dyDescent="0.3">
      <c r="A440" s="72" t="str">
        <f t="shared" si="16"/>
        <v>50</v>
      </c>
      <c r="B440" s="72" t="s">
        <v>569</v>
      </c>
      <c r="C440" s="72" t="str">
        <f>"4520"</f>
        <v>4520</v>
      </c>
      <c r="D440" s="72" t="s">
        <v>591</v>
      </c>
      <c r="F440" t="str">
        <f t="shared" si="15"/>
        <v>4520 DAIRYMILK CREAM PRODUCT</v>
      </c>
    </row>
    <row r="441" spans="1:6" x14ac:dyDescent="0.3">
      <c r="A441" s="72" t="str">
        <f t="shared" si="16"/>
        <v>50</v>
      </c>
      <c r="B441" s="72" t="s">
        <v>569</v>
      </c>
      <c r="C441" s="72" t="str">
        <f>"4530"</f>
        <v>4530</v>
      </c>
      <c r="D441" s="72" t="s">
        <v>592</v>
      </c>
      <c r="F441" t="str">
        <f t="shared" si="15"/>
        <v>4530 DAIRYCULTURED CHEESE</v>
      </c>
    </row>
    <row r="442" spans="1:6" x14ac:dyDescent="0.3">
      <c r="A442" s="72" t="str">
        <f t="shared" si="16"/>
        <v>50</v>
      </c>
      <c r="B442" s="72" t="s">
        <v>569</v>
      </c>
      <c r="C442" s="72" t="str">
        <f>"4540"</f>
        <v>4540</v>
      </c>
      <c r="D442" s="72" t="s">
        <v>593</v>
      </c>
      <c r="F442" t="str">
        <f t="shared" si="15"/>
        <v>4540 DAIRYWHIPPED TOPPING</v>
      </c>
    </row>
    <row r="443" spans="1:6" x14ac:dyDescent="0.3">
      <c r="A443" s="72" t="str">
        <f t="shared" si="16"/>
        <v>50</v>
      </c>
      <c r="B443" s="72" t="s">
        <v>569</v>
      </c>
      <c r="C443" s="72" t="str">
        <f>"4550"</f>
        <v>4550</v>
      </c>
      <c r="D443" s="72" t="s">
        <v>594</v>
      </c>
      <c r="F443" t="str">
        <f t="shared" si="15"/>
        <v>4550 DAIRYWHIPPED TOPPING BK</v>
      </c>
    </row>
    <row r="444" spans="1:6" x14ac:dyDescent="0.3">
      <c r="A444" s="72" t="str">
        <f t="shared" si="16"/>
        <v>50</v>
      </c>
      <c r="B444" s="72" t="s">
        <v>569</v>
      </c>
      <c r="C444" s="72" t="str">
        <f>"4560"</f>
        <v>4560</v>
      </c>
      <c r="D444" s="72" t="s">
        <v>595</v>
      </c>
      <c r="F444" t="str">
        <f t="shared" si="15"/>
        <v>4560 DAIRYYOGURTJELLO</v>
      </c>
    </row>
    <row r="445" spans="1:6" x14ac:dyDescent="0.3">
      <c r="A445" s="72" t="str">
        <f t="shared" si="16"/>
        <v>50</v>
      </c>
      <c r="B445" s="72" t="s">
        <v>569</v>
      </c>
      <c r="C445" s="72" t="str">
        <f>"4570"</f>
        <v>4570</v>
      </c>
      <c r="D445" s="72" t="s">
        <v>596</v>
      </c>
      <c r="F445" t="str">
        <f t="shared" si="15"/>
        <v>4570 DAIRY SHIPPERDISPLAY</v>
      </c>
    </row>
    <row r="446" spans="1:6" x14ac:dyDescent="0.3">
      <c r="A446" s="72" t="str">
        <f>"60"</f>
        <v>60</v>
      </c>
      <c r="B446" s="72" t="s">
        <v>597</v>
      </c>
      <c r="C446" s="72" t="str">
        <f>"4580"</f>
        <v>4580</v>
      </c>
      <c r="D446" s="72" t="s">
        <v>598</v>
      </c>
      <c r="F446" t="str">
        <f t="shared" si="15"/>
        <v>4580 EGG DEPARTMENT</v>
      </c>
    </row>
    <row r="447" spans="1:6" x14ac:dyDescent="0.3">
      <c r="A447" s="72" t="str">
        <f>"60"</f>
        <v>60</v>
      </c>
      <c r="B447" s="72" t="s">
        <v>597</v>
      </c>
      <c r="C447" s="72" t="str">
        <f>"4590"</f>
        <v>4590</v>
      </c>
      <c r="D447" s="72" t="s">
        <v>597</v>
      </c>
      <c r="F447" t="str">
        <f t="shared" si="15"/>
        <v>4590 EGGS</v>
      </c>
    </row>
    <row r="448" spans="1:6" x14ac:dyDescent="0.3">
      <c r="A448" s="72" t="str">
        <f t="shared" ref="A448:A477" si="17">"70"</f>
        <v>70</v>
      </c>
      <c r="B448" s="72" t="s">
        <v>599</v>
      </c>
      <c r="C448" s="72" t="str">
        <f>"510"</f>
        <v>510</v>
      </c>
      <c r="D448" s="72" t="s">
        <v>221</v>
      </c>
      <c r="F448" t="str">
        <f t="shared" si="15"/>
        <v>510 DELETE FILE</v>
      </c>
    </row>
    <row r="449" spans="1:6" x14ac:dyDescent="0.3">
      <c r="A449" s="72" t="str">
        <f t="shared" si="17"/>
        <v>70</v>
      </c>
      <c r="B449" s="72" t="s">
        <v>599</v>
      </c>
      <c r="C449" s="72" t="str">
        <f>"4600"</f>
        <v>4600</v>
      </c>
      <c r="D449" s="72" t="s">
        <v>600</v>
      </c>
      <c r="F449" t="str">
        <f t="shared" si="15"/>
        <v>4600 FROZEN FOODS DEPARTMENT</v>
      </c>
    </row>
    <row r="450" spans="1:6" x14ac:dyDescent="0.3">
      <c r="A450" s="72" t="str">
        <f t="shared" si="17"/>
        <v>70</v>
      </c>
      <c r="B450" s="72" t="s">
        <v>599</v>
      </c>
      <c r="C450" s="72" t="str">
        <f>"4610"</f>
        <v>4610</v>
      </c>
      <c r="D450" s="72" t="s">
        <v>601</v>
      </c>
      <c r="F450" t="str">
        <f t="shared" si="15"/>
        <v>4610 FRZ FOODBREAD-BAGEL</v>
      </c>
    </row>
    <row r="451" spans="1:6" x14ac:dyDescent="0.3">
      <c r="A451" s="72" t="str">
        <f t="shared" si="17"/>
        <v>70</v>
      </c>
      <c r="B451" s="72" t="s">
        <v>599</v>
      </c>
      <c r="C451" s="72" t="str">
        <f>"4620"</f>
        <v>4620</v>
      </c>
      <c r="D451" s="72" t="s">
        <v>602</v>
      </c>
      <c r="F451" t="str">
        <f t="shared" si="15"/>
        <v>4620 FRZ FOODBREAD-BAGEL BK</v>
      </c>
    </row>
    <row r="452" spans="1:6" x14ac:dyDescent="0.3">
      <c r="A452" s="72" t="str">
        <f t="shared" si="17"/>
        <v>70</v>
      </c>
      <c r="B452" s="72" t="s">
        <v>599</v>
      </c>
      <c r="C452" s="72" t="str">
        <f>"4630"</f>
        <v>4630</v>
      </c>
      <c r="D452" s="72" t="s">
        <v>603</v>
      </c>
      <c r="F452" t="str">
        <f t="shared" ref="F452:F515" si="18">C452&amp;" "&amp;D452</f>
        <v>4630 FRZ FOODBREADED CHEESE</v>
      </c>
    </row>
    <row r="453" spans="1:6" x14ac:dyDescent="0.3">
      <c r="A453" s="72" t="str">
        <f t="shared" si="17"/>
        <v>70</v>
      </c>
      <c r="B453" s="72" t="s">
        <v>599</v>
      </c>
      <c r="C453" s="72" t="str">
        <f>"4650"</f>
        <v>4650</v>
      </c>
      <c r="D453" s="72" t="s">
        <v>604</v>
      </c>
      <c r="F453" t="str">
        <f t="shared" si="18"/>
        <v>4650 FRZ FOODBREAKFAST</v>
      </c>
    </row>
    <row r="454" spans="1:6" x14ac:dyDescent="0.3">
      <c r="A454" s="72" t="str">
        <f t="shared" si="17"/>
        <v>70</v>
      </c>
      <c r="B454" s="72" t="s">
        <v>599</v>
      </c>
      <c r="C454" s="72" t="str">
        <f>"4660"</f>
        <v>4660</v>
      </c>
      <c r="D454" s="72" t="s">
        <v>605</v>
      </c>
      <c r="F454" t="str">
        <f t="shared" si="18"/>
        <v>4660 FRZ FOODBREAKFAST BK</v>
      </c>
    </row>
    <row r="455" spans="1:6" x14ac:dyDescent="0.3">
      <c r="A455" s="72" t="str">
        <f t="shared" si="17"/>
        <v>70</v>
      </c>
      <c r="B455" s="72" t="s">
        <v>599</v>
      </c>
      <c r="C455" s="72" t="str">
        <f>"4670"</f>
        <v>4670</v>
      </c>
      <c r="D455" s="72" t="s">
        <v>606</v>
      </c>
      <c r="F455" t="str">
        <f t="shared" si="18"/>
        <v>4670 FRZ FOODCHICKEN</v>
      </c>
    </row>
    <row r="456" spans="1:6" x14ac:dyDescent="0.3">
      <c r="A456" s="72" t="str">
        <f t="shared" si="17"/>
        <v>70</v>
      </c>
      <c r="B456" s="72" t="s">
        <v>599</v>
      </c>
      <c r="C456" s="72" t="str">
        <f>"4680"</f>
        <v>4680</v>
      </c>
      <c r="D456" s="72" t="s">
        <v>607</v>
      </c>
      <c r="F456" t="str">
        <f t="shared" si="18"/>
        <v>4680 FRZ FOODCHICKEN BK</v>
      </c>
    </row>
    <row r="457" spans="1:6" x14ac:dyDescent="0.3">
      <c r="A457" s="72" t="str">
        <f t="shared" si="17"/>
        <v>70</v>
      </c>
      <c r="B457" s="72" t="s">
        <v>599</v>
      </c>
      <c r="C457" s="72" t="str">
        <f>"4690"</f>
        <v>4690</v>
      </c>
      <c r="D457" s="72" t="s">
        <v>608</v>
      </c>
      <c r="F457" t="str">
        <f t="shared" si="18"/>
        <v>4690 FRZ FOODFRUITS</v>
      </c>
    </row>
    <row r="458" spans="1:6" x14ac:dyDescent="0.3">
      <c r="A458" s="72" t="str">
        <f t="shared" si="17"/>
        <v>70</v>
      </c>
      <c r="B458" s="72" t="s">
        <v>599</v>
      </c>
      <c r="C458" s="72" t="str">
        <f>"4700"</f>
        <v>4700</v>
      </c>
      <c r="D458" s="72" t="s">
        <v>609</v>
      </c>
      <c r="F458" t="str">
        <f t="shared" si="18"/>
        <v>4700 FRZ FOODFRUITS BK</v>
      </c>
    </row>
    <row r="459" spans="1:6" x14ac:dyDescent="0.3">
      <c r="A459" s="72" t="str">
        <f t="shared" si="17"/>
        <v>70</v>
      </c>
      <c r="B459" s="72" t="s">
        <v>599</v>
      </c>
      <c r="C459" s="72" t="str">
        <f>"4710"</f>
        <v>4710</v>
      </c>
      <c r="D459" s="72" t="s">
        <v>610</v>
      </c>
      <c r="F459" t="str">
        <f t="shared" si="18"/>
        <v>4710 FRZ FOODFRUIT JUICES</v>
      </c>
    </row>
    <row r="460" spans="1:6" x14ac:dyDescent="0.3">
      <c r="A460" s="72" t="str">
        <f t="shared" si="17"/>
        <v>70</v>
      </c>
      <c r="B460" s="72" t="s">
        <v>599</v>
      </c>
      <c r="C460" s="72" t="str">
        <f>"4730"</f>
        <v>4730</v>
      </c>
      <c r="D460" s="72" t="s">
        <v>611</v>
      </c>
      <c r="F460" t="str">
        <f t="shared" si="18"/>
        <v>4730 FRZ FOODDINNERS-MEALS</v>
      </c>
    </row>
    <row r="461" spans="1:6" x14ac:dyDescent="0.3">
      <c r="A461" s="72" t="str">
        <f t="shared" si="17"/>
        <v>70</v>
      </c>
      <c r="B461" s="72" t="s">
        <v>599</v>
      </c>
      <c r="C461" s="72" t="str">
        <f>"4740"</f>
        <v>4740</v>
      </c>
      <c r="D461" s="72" t="s">
        <v>612</v>
      </c>
      <c r="F461" t="str">
        <f t="shared" si="18"/>
        <v>4740 FRZ FOODDINNER-MEAL BK</v>
      </c>
    </row>
    <row r="462" spans="1:6" x14ac:dyDescent="0.3">
      <c r="A462" s="72" t="str">
        <f t="shared" si="17"/>
        <v>70</v>
      </c>
      <c r="B462" s="72" t="s">
        <v>599</v>
      </c>
      <c r="C462" s="72" t="str">
        <f>"4750"</f>
        <v>4750</v>
      </c>
      <c r="D462" s="72" t="s">
        <v>613</v>
      </c>
      <c r="F462" t="str">
        <f t="shared" si="18"/>
        <v>4750 FRZ FOODICE CREAM</v>
      </c>
    </row>
    <row r="463" spans="1:6" x14ac:dyDescent="0.3">
      <c r="A463" s="72" t="str">
        <f t="shared" si="17"/>
        <v>70</v>
      </c>
      <c r="B463" s="72" t="s">
        <v>599</v>
      </c>
      <c r="C463" s="72" t="str">
        <f>"4760"</f>
        <v>4760</v>
      </c>
      <c r="D463" s="72" t="s">
        <v>614</v>
      </c>
      <c r="F463" t="str">
        <f t="shared" si="18"/>
        <v>4760 FRZ FOODPASTA</v>
      </c>
    </row>
    <row r="464" spans="1:6" x14ac:dyDescent="0.3">
      <c r="A464" s="72" t="str">
        <f t="shared" si="17"/>
        <v>70</v>
      </c>
      <c r="B464" s="72" t="s">
        <v>599</v>
      </c>
      <c r="C464" s="72" t="str">
        <f>"4780"</f>
        <v>4780</v>
      </c>
      <c r="D464" s="72" t="s">
        <v>615</v>
      </c>
      <c r="F464" t="str">
        <f t="shared" si="18"/>
        <v>4780 FRZ FOODPIZZA</v>
      </c>
    </row>
    <row r="465" spans="1:6" x14ac:dyDescent="0.3">
      <c r="A465" s="72" t="str">
        <f t="shared" si="17"/>
        <v>70</v>
      </c>
      <c r="B465" s="72" t="s">
        <v>599</v>
      </c>
      <c r="C465" s="72" t="str">
        <f>"4790"</f>
        <v>4790</v>
      </c>
      <c r="D465" s="72" t="s">
        <v>616</v>
      </c>
      <c r="F465" t="str">
        <f t="shared" si="18"/>
        <v>4790 FRZ FOODPIZZA BK</v>
      </c>
    </row>
    <row r="466" spans="1:6" x14ac:dyDescent="0.3">
      <c r="A466" s="72" t="str">
        <f t="shared" si="17"/>
        <v>70</v>
      </c>
      <c r="B466" s="72" t="s">
        <v>599</v>
      </c>
      <c r="C466" s="72" t="str">
        <f>"4800"</f>
        <v>4800</v>
      </c>
      <c r="D466" s="72" t="s">
        <v>617</v>
      </c>
      <c r="F466" t="str">
        <f t="shared" si="18"/>
        <v>4800 FRZ FOODPOTATO-PIEROGI</v>
      </c>
    </row>
    <row r="467" spans="1:6" x14ac:dyDescent="0.3">
      <c r="A467" s="72" t="str">
        <f t="shared" si="17"/>
        <v>70</v>
      </c>
      <c r="B467" s="72" t="s">
        <v>599</v>
      </c>
      <c r="C467" s="72" t="str">
        <f>"4810"</f>
        <v>4810</v>
      </c>
      <c r="D467" s="72" t="s">
        <v>618</v>
      </c>
      <c r="F467" t="str">
        <f t="shared" si="18"/>
        <v>4810 FRZ FOODPOTATO-PIERG BK</v>
      </c>
    </row>
    <row r="468" spans="1:6" x14ac:dyDescent="0.3">
      <c r="A468" s="72" t="str">
        <f t="shared" si="17"/>
        <v>70</v>
      </c>
      <c r="B468" s="72" t="s">
        <v>599</v>
      </c>
      <c r="C468" s="72" t="str">
        <f>"4820"</f>
        <v>4820</v>
      </c>
      <c r="D468" s="72" t="s">
        <v>619</v>
      </c>
      <c r="F468" t="str">
        <f t="shared" si="18"/>
        <v>4820 FRZ FOODSANDWICHES</v>
      </c>
    </row>
    <row r="469" spans="1:6" x14ac:dyDescent="0.3">
      <c r="A469" s="72" t="str">
        <f t="shared" si="17"/>
        <v>70</v>
      </c>
      <c r="B469" s="72" t="s">
        <v>599</v>
      </c>
      <c r="C469" s="72" t="str">
        <f>"4830"</f>
        <v>4830</v>
      </c>
      <c r="D469" s="72" t="s">
        <v>620</v>
      </c>
      <c r="F469" t="str">
        <f t="shared" si="18"/>
        <v>4830 FRZ FOODSEAFOOD</v>
      </c>
    </row>
    <row r="470" spans="1:6" x14ac:dyDescent="0.3">
      <c r="A470" s="72" t="str">
        <f t="shared" si="17"/>
        <v>70</v>
      </c>
      <c r="B470" s="72" t="s">
        <v>599</v>
      </c>
      <c r="C470" s="72" t="str">
        <f>"4840"</f>
        <v>4840</v>
      </c>
      <c r="D470" s="72" t="s">
        <v>621</v>
      </c>
      <c r="F470" t="str">
        <f t="shared" si="18"/>
        <v>4840 FRZ FOODSEAFOOD BK</v>
      </c>
    </row>
    <row r="471" spans="1:6" x14ac:dyDescent="0.3">
      <c r="A471" s="72" t="str">
        <f t="shared" si="17"/>
        <v>70</v>
      </c>
      <c r="B471" s="72" t="s">
        <v>599</v>
      </c>
      <c r="C471" s="72" t="str">
        <f>"4850"</f>
        <v>4850</v>
      </c>
      <c r="D471" s="72" t="s">
        <v>622</v>
      </c>
      <c r="F471" t="str">
        <f t="shared" si="18"/>
        <v>4850 FRZ FOODVEGETABLES</v>
      </c>
    </row>
    <row r="472" spans="1:6" x14ac:dyDescent="0.3">
      <c r="A472" s="72" t="str">
        <f t="shared" si="17"/>
        <v>70</v>
      </c>
      <c r="B472" s="72" t="s">
        <v>599</v>
      </c>
      <c r="C472" s="72" t="str">
        <f>"4870"</f>
        <v>4870</v>
      </c>
      <c r="D472" s="72" t="s">
        <v>623</v>
      </c>
      <c r="F472" t="str">
        <f t="shared" si="18"/>
        <v>4870 FRZ FOODWHIP TOPPINGS</v>
      </c>
    </row>
    <row r="473" spans="1:6" x14ac:dyDescent="0.3">
      <c r="A473" s="72" t="str">
        <f t="shared" si="17"/>
        <v>70</v>
      </c>
      <c r="B473" s="72" t="s">
        <v>599</v>
      </c>
      <c r="C473" s="72" t="str">
        <f>"4880"</f>
        <v>4880</v>
      </c>
      <c r="D473" s="72" t="s">
        <v>624</v>
      </c>
      <c r="F473" t="str">
        <f t="shared" si="18"/>
        <v>4880 FRZ FOODWHIP TOPPING BK</v>
      </c>
    </row>
    <row r="474" spans="1:6" x14ac:dyDescent="0.3">
      <c r="A474" s="72" t="str">
        <f t="shared" si="17"/>
        <v>70</v>
      </c>
      <c r="B474" s="72" t="s">
        <v>599</v>
      </c>
      <c r="C474" s="72" t="str">
        <f>"4890"</f>
        <v>4890</v>
      </c>
      <c r="D474" s="72" t="s">
        <v>625</v>
      </c>
      <c r="F474" t="str">
        <f t="shared" si="18"/>
        <v>4890 FRZ FOODDESSERTS</v>
      </c>
    </row>
    <row r="475" spans="1:6" x14ac:dyDescent="0.3">
      <c r="A475" s="72" t="str">
        <f t="shared" si="17"/>
        <v>70</v>
      </c>
      <c r="B475" s="72" t="s">
        <v>599</v>
      </c>
      <c r="C475" s="72" t="str">
        <f>"4910"</f>
        <v>4910</v>
      </c>
      <c r="D475" s="72" t="s">
        <v>626</v>
      </c>
      <c r="F475" t="str">
        <f t="shared" si="18"/>
        <v>4910 FRZ FOODMISCELLANEOUS</v>
      </c>
    </row>
    <row r="476" spans="1:6" x14ac:dyDescent="0.3">
      <c r="A476" s="72" t="str">
        <f t="shared" si="17"/>
        <v>70</v>
      </c>
      <c r="B476" s="72" t="s">
        <v>599</v>
      </c>
      <c r="C476" s="72" t="str">
        <f>"4930"</f>
        <v>4930</v>
      </c>
      <c r="D476" s="72" t="s">
        <v>627</v>
      </c>
      <c r="F476" t="str">
        <f t="shared" si="18"/>
        <v>4930 FROZEN SHIPPERDISPLAY</v>
      </c>
    </row>
    <row r="477" spans="1:6" x14ac:dyDescent="0.3">
      <c r="A477" s="72" t="str">
        <f t="shared" si="17"/>
        <v>70</v>
      </c>
      <c r="B477" s="72" t="s">
        <v>599</v>
      </c>
      <c r="C477" s="72" t="str">
        <f>"9999"</f>
        <v>9999</v>
      </c>
      <c r="D477" s="72" t="s">
        <v>568</v>
      </c>
      <c r="F477" t="str">
        <f t="shared" si="18"/>
        <v>9999 DEFAULT PBH</v>
      </c>
    </row>
    <row r="478" spans="1:6" x14ac:dyDescent="0.3">
      <c r="A478" s="72" t="str">
        <f t="shared" ref="A478:A510" si="19">"80"</f>
        <v>80</v>
      </c>
      <c r="B478" s="72" t="s">
        <v>628</v>
      </c>
      <c r="C478" s="72" t="str">
        <f>"510"</f>
        <v>510</v>
      </c>
      <c r="D478" s="72" t="s">
        <v>221</v>
      </c>
      <c r="F478" t="str">
        <f t="shared" si="18"/>
        <v>510 DELETE FILE</v>
      </c>
    </row>
    <row r="479" spans="1:6" x14ac:dyDescent="0.3">
      <c r="A479" s="72" t="str">
        <f t="shared" si="19"/>
        <v>80</v>
      </c>
      <c r="B479" s="72" t="s">
        <v>628</v>
      </c>
      <c r="C479" s="72" t="str">
        <f>"4940"</f>
        <v>4940</v>
      </c>
      <c r="D479" s="72" t="s">
        <v>629</v>
      </c>
      <c r="F479" t="str">
        <f t="shared" si="18"/>
        <v>4940 DELICATESSEN DEPARTMENT</v>
      </c>
    </row>
    <row r="480" spans="1:6" x14ac:dyDescent="0.3">
      <c r="A480" s="72" t="str">
        <f t="shared" si="19"/>
        <v>80</v>
      </c>
      <c r="B480" s="72" t="s">
        <v>628</v>
      </c>
      <c r="C480" s="72" t="str">
        <f>"4950"</f>
        <v>4950</v>
      </c>
      <c r="D480" s="72" t="s">
        <v>630</v>
      </c>
      <c r="F480" t="str">
        <f t="shared" si="18"/>
        <v>4950 DELICHEESE LOAVES</v>
      </c>
    </row>
    <row r="481" spans="1:6" x14ac:dyDescent="0.3">
      <c r="A481" s="72" t="str">
        <f t="shared" si="19"/>
        <v>80</v>
      </c>
      <c r="B481" s="72" t="s">
        <v>628</v>
      </c>
      <c r="C481" s="72" t="str">
        <f>"4960"</f>
        <v>4960</v>
      </c>
      <c r="D481" s="72" t="s">
        <v>631</v>
      </c>
      <c r="F481" t="str">
        <f t="shared" si="18"/>
        <v>4960 DELICHEESE LOAVES BK</v>
      </c>
    </row>
    <row r="482" spans="1:6" x14ac:dyDescent="0.3">
      <c r="A482" s="72" t="str">
        <f t="shared" si="19"/>
        <v>80</v>
      </c>
      <c r="B482" s="72" t="s">
        <v>628</v>
      </c>
      <c r="C482" s="72" t="str">
        <f>"4970"</f>
        <v>4970</v>
      </c>
      <c r="D482" s="72" t="s">
        <v>632</v>
      </c>
      <c r="F482" t="str">
        <f t="shared" si="18"/>
        <v>4970 DELI CHEESE SHREDWEDGE</v>
      </c>
    </row>
    <row r="483" spans="1:6" x14ac:dyDescent="0.3">
      <c r="A483" s="72" t="str">
        <f t="shared" si="19"/>
        <v>80</v>
      </c>
      <c r="B483" s="72" t="s">
        <v>628</v>
      </c>
      <c r="C483" s="72" t="str">
        <f>"4980"</f>
        <v>4980</v>
      </c>
      <c r="D483" s="72" t="s">
        <v>633</v>
      </c>
      <c r="F483" t="str">
        <f t="shared" si="18"/>
        <v>4980 DELIBOLOGNA</v>
      </c>
    </row>
    <row r="484" spans="1:6" x14ac:dyDescent="0.3">
      <c r="A484" s="72" t="str">
        <f t="shared" si="19"/>
        <v>80</v>
      </c>
      <c r="B484" s="72" t="s">
        <v>628</v>
      </c>
      <c r="C484" s="72" t="str">
        <f>"4990"</f>
        <v>4990</v>
      </c>
      <c r="D484" s="72" t="s">
        <v>634</v>
      </c>
      <c r="F484" t="str">
        <f t="shared" si="18"/>
        <v>4990 DELIBOLOGNA BK</v>
      </c>
    </row>
    <row r="485" spans="1:6" x14ac:dyDescent="0.3">
      <c r="A485" s="72" t="str">
        <f t="shared" si="19"/>
        <v>80</v>
      </c>
      <c r="B485" s="72" t="s">
        <v>628</v>
      </c>
      <c r="C485" s="72" t="str">
        <f>"5000"</f>
        <v>5000</v>
      </c>
      <c r="D485" s="72" t="s">
        <v>635</v>
      </c>
      <c r="F485" t="str">
        <f t="shared" si="18"/>
        <v>5000 DELICHOPPED HAM</v>
      </c>
    </row>
    <row r="486" spans="1:6" x14ac:dyDescent="0.3">
      <c r="A486" s="72" t="str">
        <f t="shared" si="19"/>
        <v>80</v>
      </c>
      <c r="B486" s="72" t="s">
        <v>628</v>
      </c>
      <c r="C486" s="72" t="str">
        <f>"5010"</f>
        <v>5010</v>
      </c>
      <c r="D486" s="72" t="s">
        <v>636</v>
      </c>
      <c r="F486" t="str">
        <f t="shared" si="18"/>
        <v>5010 DELICHOPPED HAM BK</v>
      </c>
    </row>
    <row r="487" spans="1:6" x14ac:dyDescent="0.3">
      <c r="A487" s="72" t="str">
        <f t="shared" si="19"/>
        <v>80</v>
      </c>
      <c r="B487" s="72" t="s">
        <v>628</v>
      </c>
      <c r="C487" s="72" t="str">
        <f>"5020"</f>
        <v>5020</v>
      </c>
      <c r="D487" s="72" t="s">
        <v>637</v>
      </c>
      <c r="F487" t="str">
        <f t="shared" si="18"/>
        <v>5020 DELIHAMS</v>
      </c>
    </row>
    <row r="488" spans="1:6" x14ac:dyDescent="0.3">
      <c r="A488" s="72" t="str">
        <f t="shared" si="19"/>
        <v>80</v>
      </c>
      <c r="B488" s="72" t="s">
        <v>628</v>
      </c>
      <c r="C488" s="72" t="str">
        <f>"5030"</f>
        <v>5030</v>
      </c>
      <c r="D488" s="72" t="s">
        <v>638</v>
      </c>
      <c r="F488" t="str">
        <f t="shared" si="18"/>
        <v>5030 DELIHAMS BK</v>
      </c>
    </row>
    <row r="489" spans="1:6" x14ac:dyDescent="0.3">
      <c r="A489" s="72" t="str">
        <f t="shared" si="19"/>
        <v>80</v>
      </c>
      <c r="B489" s="72" t="s">
        <v>628</v>
      </c>
      <c r="C489" s="72" t="str">
        <f>"5040"</f>
        <v>5040</v>
      </c>
      <c r="D489" s="72" t="s">
        <v>639</v>
      </c>
      <c r="F489" t="str">
        <f t="shared" si="18"/>
        <v>5040 DELIROLLGRILL-PCOOK</v>
      </c>
    </row>
    <row r="490" spans="1:6" x14ac:dyDescent="0.3">
      <c r="A490" s="72" t="str">
        <f t="shared" si="19"/>
        <v>80</v>
      </c>
      <c r="B490" s="72" t="s">
        <v>628</v>
      </c>
      <c r="C490" s="72" t="str">
        <f>"5050"</f>
        <v>5050</v>
      </c>
      <c r="D490" s="72" t="s">
        <v>640</v>
      </c>
      <c r="F490" t="str">
        <f t="shared" si="18"/>
        <v>5050 DELIPEPPERONI</v>
      </c>
    </row>
    <row r="491" spans="1:6" x14ac:dyDescent="0.3">
      <c r="A491" s="72" t="str">
        <f t="shared" si="19"/>
        <v>80</v>
      </c>
      <c r="B491" s="72" t="s">
        <v>628</v>
      </c>
      <c r="C491" s="72" t="str">
        <f>"5060"</f>
        <v>5060</v>
      </c>
      <c r="D491" s="72" t="s">
        <v>641</v>
      </c>
      <c r="F491" t="str">
        <f t="shared" si="18"/>
        <v>5060 DELIPEPPERONI BK</v>
      </c>
    </row>
    <row r="492" spans="1:6" x14ac:dyDescent="0.3">
      <c r="A492" s="72" t="str">
        <f t="shared" si="19"/>
        <v>80</v>
      </c>
      <c r="B492" s="72" t="s">
        <v>628</v>
      </c>
      <c r="C492" s="72" t="str">
        <f>"5070"</f>
        <v>5070</v>
      </c>
      <c r="D492" s="72" t="s">
        <v>642</v>
      </c>
      <c r="F492" t="str">
        <f t="shared" si="18"/>
        <v>5070 DELIROAST BEEF</v>
      </c>
    </row>
    <row r="493" spans="1:6" x14ac:dyDescent="0.3">
      <c r="A493" s="72" t="str">
        <f t="shared" si="19"/>
        <v>80</v>
      </c>
      <c r="B493" s="72" t="s">
        <v>628</v>
      </c>
      <c r="C493" s="72" t="str">
        <f>"5080"</f>
        <v>5080</v>
      </c>
      <c r="D493" s="72" t="s">
        <v>643</v>
      </c>
      <c r="F493" t="str">
        <f t="shared" si="18"/>
        <v>5080 DELIROAST BEEF BK</v>
      </c>
    </row>
    <row r="494" spans="1:6" x14ac:dyDescent="0.3">
      <c r="A494" s="72" t="str">
        <f t="shared" si="19"/>
        <v>80</v>
      </c>
      <c r="B494" s="72" t="s">
        <v>628</v>
      </c>
      <c r="C494" s="72" t="str">
        <f>"5090"</f>
        <v>5090</v>
      </c>
      <c r="D494" s="72" t="s">
        <v>644</v>
      </c>
      <c r="F494" t="str">
        <f t="shared" si="18"/>
        <v>5090 DELISALAMI</v>
      </c>
    </row>
    <row r="495" spans="1:6" x14ac:dyDescent="0.3">
      <c r="A495" s="72" t="str">
        <f t="shared" si="19"/>
        <v>80</v>
      </c>
      <c r="B495" s="72" t="s">
        <v>628</v>
      </c>
      <c r="C495" s="72" t="str">
        <f>"5100"</f>
        <v>5100</v>
      </c>
      <c r="D495" s="72" t="s">
        <v>645</v>
      </c>
      <c r="F495" t="str">
        <f t="shared" si="18"/>
        <v>5100 DELISALAMI BK</v>
      </c>
    </row>
    <row r="496" spans="1:6" x14ac:dyDescent="0.3">
      <c r="A496" s="72" t="str">
        <f t="shared" si="19"/>
        <v>80</v>
      </c>
      <c r="B496" s="72" t="s">
        <v>628</v>
      </c>
      <c r="C496" s="72" t="str">
        <f>"5110"</f>
        <v>5110</v>
      </c>
      <c r="D496" s="72" t="s">
        <v>646</v>
      </c>
      <c r="F496" t="str">
        <f t="shared" si="18"/>
        <v>5110 DELIPRE-SLICED MEAT</v>
      </c>
    </row>
    <row r="497" spans="1:6" x14ac:dyDescent="0.3">
      <c r="A497" s="72" t="str">
        <f t="shared" si="19"/>
        <v>80</v>
      </c>
      <c r="B497" s="72" t="s">
        <v>628</v>
      </c>
      <c r="C497" s="72" t="str">
        <f>"5120"</f>
        <v>5120</v>
      </c>
      <c r="D497" s="72" t="s">
        <v>647</v>
      </c>
      <c r="F497" t="str">
        <f t="shared" si="18"/>
        <v>5120 DELITURKEY</v>
      </c>
    </row>
    <row r="498" spans="1:6" x14ac:dyDescent="0.3">
      <c r="A498" s="72" t="str">
        <f t="shared" si="19"/>
        <v>80</v>
      </c>
      <c r="B498" s="72" t="s">
        <v>628</v>
      </c>
      <c r="C498" s="72" t="str">
        <f>"5130"</f>
        <v>5130</v>
      </c>
      <c r="D498" s="72" t="s">
        <v>648</v>
      </c>
      <c r="F498" t="str">
        <f t="shared" si="18"/>
        <v>5130 DELITURKEY BK</v>
      </c>
    </row>
    <row r="499" spans="1:6" x14ac:dyDescent="0.3">
      <c r="A499" s="72" t="str">
        <f t="shared" si="19"/>
        <v>80</v>
      </c>
      <c r="B499" s="72" t="s">
        <v>628</v>
      </c>
      <c r="C499" s="72" t="str">
        <f>"5140"</f>
        <v>5140</v>
      </c>
      <c r="D499" s="72" t="s">
        <v>649</v>
      </c>
      <c r="F499" t="str">
        <f t="shared" si="18"/>
        <v>5140 DELIMISCELLANEOUS MEAT</v>
      </c>
    </row>
    <row r="500" spans="1:6" x14ac:dyDescent="0.3">
      <c r="A500" s="72" t="str">
        <f t="shared" si="19"/>
        <v>80</v>
      </c>
      <c r="B500" s="72" t="s">
        <v>628</v>
      </c>
      <c r="C500" s="72" t="str">
        <f>"5150"</f>
        <v>5150</v>
      </c>
      <c r="D500" s="72" t="s">
        <v>650</v>
      </c>
      <c r="F500" t="str">
        <f t="shared" si="18"/>
        <v>5150 DELIMISCELLAN MEAT BK</v>
      </c>
    </row>
    <row r="501" spans="1:6" x14ac:dyDescent="0.3">
      <c r="A501" s="72" t="str">
        <f t="shared" si="19"/>
        <v>80</v>
      </c>
      <c r="B501" s="72" t="s">
        <v>628</v>
      </c>
      <c r="C501" s="72" t="str">
        <f>"5160"</f>
        <v>5160</v>
      </c>
      <c r="D501" s="72" t="s">
        <v>651</v>
      </c>
      <c r="F501" t="str">
        <f t="shared" si="18"/>
        <v>5160 RETAIL PACKAGE IN STOCK</v>
      </c>
    </row>
    <row r="502" spans="1:6" x14ac:dyDescent="0.3">
      <c r="A502" s="72" t="str">
        <f t="shared" si="19"/>
        <v>80</v>
      </c>
      <c r="B502" s="72" t="s">
        <v>628</v>
      </c>
      <c r="C502" s="72" t="str">
        <f>"5170"</f>
        <v>5170</v>
      </c>
      <c r="D502" s="72" t="s">
        <v>652</v>
      </c>
      <c r="F502" t="str">
        <f t="shared" si="18"/>
        <v>5170 DELI SALADS IN STOCK</v>
      </c>
    </row>
    <row r="503" spans="1:6" x14ac:dyDescent="0.3">
      <c r="A503" s="72" t="str">
        <f t="shared" si="19"/>
        <v>80</v>
      </c>
      <c r="B503" s="72" t="s">
        <v>628</v>
      </c>
      <c r="C503" s="72" t="str">
        <f>"5180"</f>
        <v>5180</v>
      </c>
      <c r="D503" s="72" t="s">
        <v>653</v>
      </c>
      <c r="F503" t="str">
        <f t="shared" si="18"/>
        <v>5180 DELI SALADS IN STOCK BK</v>
      </c>
    </row>
    <row r="504" spans="1:6" x14ac:dyDescent="0.3">
      <c r="A504" s="72" t="str">
        <f t="shared" si="19"/>
        <v>80</v>
      </c>
      <c r="B504" s="72" t="s">
        <v>628</v>
      </c>
      <c r="C504" s="72" t="str">
        <f>"5190"</f>
        <v>5190</v>
      </c>
      <c r="D504" s="72" t="s">
        <v>654</v>
      </c>
      <c r="F504" t="str">
        <f t="shared" si="18"/>
        <v>5190 DELI BULK DIPS IN STOCK</v>
      </c>
    </row>
    <row r="505" spans="1:6" x14ac:dyDescent="0.3">
      <c r="A505" s="72" t="str">
        <f t="shared" si="19"/>
        <v>80</v>
      </c>
      <c r="B505" s="72" t="s">
        <v>628</v>
      </c>
      <c r="C505" s="72" t="str">
        <f>"5200"</f>
        <v>5200</v>
      </c>
      <c r="D505" s="72" t="s">
        <v>655</v>
      </c>
      <c r="F505" t="str">
        <f t="shared" si="18"/>
        <v>5200 DELI PRE-ORDER DSRTDIPS</v>
      </c>
    </row>
    <row r="506" spans="1:6" x14ac:dyDescent="0.3">
      <c r="A506" s="72" t="str">
        <f t="shared" si="19"/>
        <v>80</v>
      </c>
      <c r="B506" s="72" t="s">
        <v>628</v>
      </c>
      <c r="C506" s="72" t="str">
        <f>"5270"</f>
        <v>5270</v>
      </c>
      <c r="D506" s="72" t="s">
        <v>656</v>
      </c>
      <c r="F506" t="str">
        <f t="shared" si="18"/>
        <v>5270 DELI FRESH SOUPS</v>
      </c>
    </row>
    <row r="507" spans="1:6" x14ac:dyDescent="0.3">
      <c r="A507" s="72" t="str">
        <f t="shared" si="19"/>
        <v>80</v>
      </c>
      <c r="B507" s="72" t="s">
        <v>628</v>
      </c>
      <c r="C507" s="72" t="str">
        <f>"5290"</f>
        <v>5290</v>
      </c>
      <c r="D507" s="72" t="s">
        <v>657</v>
      </c>
      <c r="F507" t="str">
        <f t="shared" si="18"/>
        <v>5290 DELI SALADGRAB N GO</v>
      </c>
    </row>
    <row r="508" spans="1:6" x14ac:dyDescent="0.3">
      <c r="A508" s="72" t="str">
        <f t="shared" si="19"/>
        <v>80</v>
      </c>
      <c r="B508" s="72" t="s">
        <v>628</v>
      </c>
      <c r="C508" s="72" t="str">
        <f>"5300"</f>
        <v>5300</v>
      </c>
      <c r="D508" s="72" t="s">
        <v>658</v>
      </c>
      <c r="F508" t="str">
        <f t="shared" si="18"/>
        <v>5300 DELI EGGSPROTEIN</v>
      </c>
    </row>
    <row r="509" spans="1:6" x14ac:dyDescent="0.3">
      <c r="A509" s="72" t="str">
        <f t="shared" si="19"/>
        <v>80</v>
      </c>
      <c r="B509" s="72" t="s">
        <v>628</v>
      </c>
      <c r="C509" s="72" t="str">
        <f>"5320"</f>
        <v>5320</v>
      </c>
      <c r="D509" s="72" t="s">
        <v>659</v>
      </c>
      <c r="F509" t="str">
        <f t="shared" si="18"/>
        <v>5320 BULK FROZEN DELI DEPT</v>
      </c>
    </row>
    <row r="510" spans="1:6" x14ac:dyDescent="0.3">
      <c r="A510" s="72" t="str">
        <f t="shared" si="19"/>
        <v>80</v>
      </c>
      <c r="B510" s="72" t="s">
        <v>628</v>
      </c>
      <c r="C510" s="72" t="str">
        <f>"5350"</f>
        <v>5350</v>
      </c>
      <c r="D510" s="72" t="s">
        <v>660</v>
      </c>
      <c r="F510" t="str">
        <f t="shared" si="18"/>
        <v>5350 PROPRIETARY DELI</v>
      </c>
    </row>
    <row r="511" spans="1:6" x14ac:dyDescent="0.3">
      <c r="A511" s="72" t="str">
        <f t="shared" ref="A511:A544" si="20">"90"</f>
        <v>90</v>
      </c>
      <c r="B511" s="72" t="s">
        <v>661</v>
      </c>
      <c r="C511" s="72" t="str">
        <f>"510"</f>
        <v>510</v>
      </c>
      <c r="D511" s="72" t="s">
        <v>221</v>
      </c>
      <c r="F511" t="str">
        <f t="shared" si="18"/>
        <v>510 DELETE FILE</v>
      </c>
    </row>
    <row r="512" spans="1:6" x14ac:dyDescent="0.3">
      <c r="A512" s="72" t="str">
        <f t="shared" si="20"/>
        <v>90</v>
      </c>
      <c r="B512" s="72" t="s">
        <v>661</v>
      </c>
      <c r="C512" s="72" t="str">
        <f>"5370"</f>
        <v>5370</v>
      </c>
      <c r="D512" s="72" t="s">
        <v>662</v>
      </c>
      <c r="F512" t="str">
        <f t="shared" si="18"/>
        <v>5370 MEAT DEPARTMENT</v>
      </c>
    </row>
    <row r="513" spans="1:6" x14ac:dyDescent="0.3">
      <c r="A513" s="72" t="str">
        <f t="shared" si="20"/>
        <v>90</v>
      </c>
      <c r="B513" s="72" t="s">
        <v>661</v>
      </c>
      <c r="C513" s="72" t="str">
        <f>"5380"</f>
        <v>5380</v>
      </c>
      <c r="D513" s="72" t="s">
        <v>663</v>
      </c>
      <c r="F513" t="str">
        <f t="shared" si="18"/>
        <v>5380 FRESH BEEFVEAL</v>
      </c>
    </row>
    <row r="514" spans="1:6" x14ac:dyDescent="0.3">
      <c r="A514" s="72" t="str">
        <f t="shared" si="20"/>
        <v>90</v>
      </c>
      <c r="B514" s="72" t="s">
        <v>661</v>
      </c>
      <c r="C514" s="72" t="str">
        <f>"5390"</f>
        <v>5390</v>
      </c>
      <c r="D514" s="72" t="s">
        <v>664</v>
      </c>
      <c r="F514" t="str">
        <f t="shared" si="18"/>
        <v>5390 FRESH PORK</v>
      </c>
    </row>
    <row r="515" spans="1:6" x14ac:dyDescent="0.3">
      <c r="A515" s="72" t="str">
        <f t="shared" si="20"/>
        <v>90</v>
      </c>
      <c r="B515" s="72" t="s">
        <v>661</v>
      </c>
      <c r="C515" s="72" t="str">
        <f>"5400"</f>
        <v>5400</v>
      </c>
      <c r="D515" s="72" t="s">
        <v>665</v>
      </c>
      <c r="F515" t="str">
        <f t="shared" si="18"/>
        <v>5400 FRESH CHICKEN</v>
      </c>
    </row>
    <row r="516" spans="1:6" x14ac:dyDescent="0.3">
      <c r="A516" s="72" t="str">
        <f t="shared" si="20"/>
        <v>90</v>
      </c>
      <c r="B516" s="72" t="s">
        <v>661</v>
      </c>
      <c r="C516" s="72" t="str">
        <f>"5410"</f>
        <v>5410</v>
      </c>
      <c r="D516" s="72" t="s">
        <v>666</v>
      </c>
      <c r="F516" t="str">
        <f t="shared" ref="F516:F579" si="21">C516&amp;" "&amp;D516</f>
        <v>5410 BACON</v>
      </c>
    </row>
    <row r="517" spans="1:6" x14ac:dyDescent="0.3">
      <c r="A517" s="72" t="str">
        <f t="shared" si="20"/>
        <v>90</v>
      </c>
      <c r="B517" s="72" t="s">
        <v>661</v>
      </c>
      <c r="C517" s="72" t="str">
        <f>"5420"</f>
        <v>5420</v>
      </c>
      <c r="D517" s="72" t="s">
        <v>667</v>
      </c>
      <c r="F517" t="str">
        <f t="shared" si="21"/>
        <v>5420 BACON BK</v>
      </c>
    </row>
    <row r="518" spans="1:6" x14ac:dyDescent="0.3">
      <c r="A518" s="72" t="str">
        <f t="shared" si="20"/>
        <v>90</v>
      </c>
      <c r="B518" s="72" t="s">
        <v>661</v>
      </c>
      <c r="C518" s="72" t="str">
        <f>"5430"</f>
        <v>5430</v>
      </c>
      <c r="D518" s="72" t="s">
        <v>668</v>
      </c>
      <c r="F518" t="str">
        <f t="shared" si="21"/>
        <v>5430 BEEF STICKS-SAUSAGES</v>
      </c>
    </row>
    <row r="519" spans="1:6" x14ac:dyDescent="0.3">
      <c r="A519" s="72" t="str">
        <f t="shared" si="20"/>
        <v>90</v>
      </c>
      <c r="B519" s="72" t="s">
        <v>661</v>
      </c>
      <c r="C519" s="72" t="str">
        <f>"5440"</f>
        <v>5440</v>
      </c>
      <c r="D519" s="72" t="s">
        <v>669</v>
      </c>
      <c r="F519" t="str">
        <f t="shared" si="21"/>
        <v>5440 BEEF STICKS-SAUSAGES BK</v>
      </c>
    </row>
    <row r="520" spans="1:6" x14ac:dyDescent="0.3">
      <c r="A520" s="72" t="str">
        <f t="shared" si="20"/>
        <v>90</v>
      </c>
      <c r="B520" s="72" t="s">
        <v>661</v>
      </c>
      <c r="C520" s="72" t="str">
        <f>"5450"</f>
        <v>5450</v>
      </c>
      <c r="D520" s="72" t="s">
        <v>670</v>
      </c>
      <c r="F520" t="str">
        <f t="shared" si="21"/>
        <v>5450 MEAT SEASONINGSPICES</v>
      </c>
    </row>
    <row r="521" spans="1:6" x14ac:dyDescent="0.3">
      <c r="A521" s="72" t="str">
        <f t="shared" si="20"/>
        <v>90</v>
      </c>
      <c r="B521" s="72" t="s">
        <v>661</v>
      </c>
      <c r="C521" s="72" t="str">
        <f>"5470"</f>
        <v>5470</v>
      </c>
      <c r="D521" s="72" t="s">
        <v>671</v>
      </c>
      <c r="F521" t="str">
        <f t="shared" si="21"/>
        <v>5470 CON YEAGER CROSSDOCK</v>
      </c>
    </row>
    <row r="522" spans="1:6" x14ac:dyDescent="0.3">
      <c r="A522" s="72" t="str">
        <f t="shared" si="20"/>
        <v>90</v>
      </c>
      <c r="B522" s="72" t="s">
        <v>661</v>
      </c>
      <c r="C522" s="72" t="str">
        <f>"5480"</f>
        <v>5480</v>
      </c>
      <c r="D522" s="72" t="s">
        <v>672</v>
      </c>
      <c r="F522" t="str">
        <f t="shared" si="21"/>
        <v>5480 FROZEN BEEF &amp; SAUSAGE</v>
      </c>
    </row>
    <row r="523" spans="1:6" x14ac:dyDescent="0.3">
      <c r="A523" s="72" t="str">
        <f t="shared" si="20"/>
        <v>90</v>
      </c>
      <c r="B523" s="72" t="s">
        <v>661</v>
      </c>
      <c r="C523" s="72" t="str">
        <f>"5490"</f>
        <v>5490</v>
      </c>
      <c r="D523" s="72" t="s">
        <v>673</v>
      </c>
      <c r="F523" t="str">
        <f t="shared" si="21"/>
        <v>5490 FROZEN BEEF BK</v>
      </c>
    </row>
    <row r="524" spans="1:6" x14ac:dyDescent="0.3">
      <c r="A524" s="72" t="str">
        <f t="shared" si="20"/>
        <v>90</v>
      </c>
      <c r="B524" s="72" t="s">
        <v>661</v>
      </c>
      <c r="C524" s="72" t="str">
        <f>"5500"</f>
        <v>5500</v>
      </c>
      <c r="D524" s="72" t="s">
        <v>674</v>
      </c>
      <c r="F524" t="str">
        <f t="shared" si="21"/>
        <v>5500 FROZEN CHICKEN &amp; SIDES</v>
      </c>
    </row>
    <row r="525" spans="1:6" x14ac:dyDescent="0.3">
      <c r="A525" s="72" t="str">
        <f t="shared" si="20"/>
        <v>90</v>
      </c>
      <c r="B525" s="72" t="s">
        <v>661</v>
      </c>
      <c r="C525" s="72" t="str">
        <f>"5510"</f>
        <v>5510</v>
      </c>
      <c r="D525" s="72" t="s">
        <v>675</v>
      </c>
      <c r="F525" t="str">
        <f t="shared" si="21"/>
        <v>5510 FROZEN MEALS &amp; DINNERS</v>
      </c>
    </row>
    <row r="526" spans="1:6" x14ac:dyDescent="0.3">
      <c r="A526" s="72" t="str">
        <f t="shared" si="20"/>
        <v>90</v>
      </c>
      <c r="B526" s="72" t="s">
        <v>661</v>
      </c>
      <c r="C526" s="72" t="str">
        <f>"5520"</f>
        <v>5520</v>
      </c>
      <c r="D526" s="72" t="s">
        <v>676</v>
      </c>
      <c r="F526" t="str">
        <f t="shared" si="21"/>
        <v>5520 FROZEN PIZZA</v>
      </c>
    </row>
    <row r="527" spans="1:6" x14ac:dyDescent="0.3">
      <c r="A527" s="72" t="str">
        <f t="shared" si="20"/>
        <v>90</v>
      </c>
      <c r="B527" s="72" t="s">
        <v>661</v>
      </c>
      <c r="C527" s="72" t="str">
        <f>"5540"</f>
        <v>5540</v>
      </c>
      <c r="D527" s="72" t="s">
        <v>677</v>
      </c>
      <c r="F527" t="str">
        <f t="shared" si="21"/>
        <v>5540 HAMS</v>
      </c>
    </row>
    <row r="528" spans="1:6" x14ac:dyDescent="0.3">
      <c r="A528" s="72" t="str">
        <f t="shared" si="20"/>
        <v>90</v>
      </c>
      <c r="B528" s="72" t="s">
        <v>661</v>
      </c>
      <c r="C528" s="72" t="str">
        <f>"5550"</f>
        <v>5550</v>
      </c>
      <c r="D528" s="72" t="s">
        <v>678</v>
      </c>
      <c r="F528" t="str">
        <f t="shared" si="21"/>
        <v>5550 HAMS BK</v>
      </c>
    </row>
    <row r="529" spans="1:6" x14ac:dyDescent="0.3">
      <c r="A529" s="72" t="str">
        <f t="shared" si="20"/>
        <v>90</v>
      </c>
      <c r="B529" s="72" t="s">
        <v>661</v>
      </c>
      <c r="C529" s="72" t="str">
        <f>"5560"</f>
        <v>5560</v>
      </c>
      <c r="D529" s="72" t="s">
        <v>679</v>
      </c>
      <c r="F529" t="str">
        <f t="shared" si="21"/>
        <v>5560 HOT DOGS</v>
      </c>
    </row>
    <row r="530" spans="1:6" x14ac:dyDescent="0.3">
      <c r="A530" s="72" t="str">
        <f t="shared" si="20"/>
        <v>90</v>
      </c>
      <c r="B530" s="72" t="s">
        <v>661</v>
      </c>
      <c r="C530" s="72" t="str">
        <f>"5570"</f>
        <v>5570</v>
      </c>
      <c r="D530" s="72" t="s">
        <v>680</v>
      </c>
      <c r="F530" t="str">
        <f t="shared" si="21"/>
        <v>5570 HOT DOGS BK</v>
      </c>
    </row>
    <row r="531" spans="1:6" x14ac:dyDescent="0.3">
      <c r="A531" s="72" t="str">
        <f t="shared" si="20"/>
        <v>90</v>
      </c>
      <c r="B531" s="72" t="s">
        <v>661</v>
      </c>
      <c r="C531" s="72" t="str">
        <f>"5580"</f>
        <v>5580</v>
      </c>
      <c r="D531" s="72" t="s">
        <v>681</v>
      </c>
      <c r="F531" t="str">
        <f t="shared" si="21"/>
        <v>5580 RING BOLOGNA &amp; PEPPERONI</v>
      </c>
    </row>
    <row r="532" spans="1:6" x14ac:dyDescent="0.3">
      <c r="A532" s="72" t="str">
        <f t="shared" si="20"/>
        <v>90</v>
      </c>
      <c r="B532" s="72" t="s">
        <v>661</v>
      </c>
      <c r="C532" s="72" t="str">
        <f>"5590"</f>
        <v>5590</v>
      </c>
      <c r="D532" s="72" t="s">
        <v>682</v>
      </c>
      <c r="F532" t="str">
        <f t="shared" si="21"/>
        <v>5590 KIELBASA-SMOKE SAUSAGE</v>
      </c>
    </row>
    <row r="533" spans="1:6" x14ac:dyDescent="0.3">
      <c r="A533" s="72" t="str">
        <f t="shared" si="20"/>
        <v>90</v>
      </c>
      <c r="B533" s="72" t="s">
        <v>661</v>
      </c>
      <c r="C533" s="72" t="str">
        <f>"5600"</f>
        <v>5600</v>
      </c>
      <c r="D533" s="72" t="s">
        <v>683</v>
      </c>
      <c r="F533" t="str">
        <f t="shared" si="21"/>
        <v>5600 KIELBASA-SMKD SAUSAGE BK</v>
      </c>
    </row>
    <row r="534" spans="1:6" x14ac:dyDescent="0.3">
      <c r="A534" s="72" t="str">
        <f t="shared" si="20"/>
        <v>90</v>
      </c>
      <c r="B534" s="72" t="s">
        <v>661</v>
      </c>
      <c r="C534" s="72" t="str">
        <f>"5610"</f>
        <v>5610</v>
      </c>
      <c r="D534" s="72" t="s">
        <v>684</v>
      </c>
      <c r="F534" t="str">
        <f t="shared" si="21"/>
        <v>5610 MEAT REDDI SERVE PREPACK</v>
      </c>
    </row>
    <row r="535" spans="1:6" x14ac:dyDescent="0.3">
      <c r="A535" s="72" t="str">
        <f t="shared" si="20"/>
        <v>90</v>
      </c>
      <c r="B535" s="72" t="s">
        <v>661</v>
      </c>
      <c r="C535" s="72" t="str">
        <f>"5620"</f>
        <v>5620</v>
      </c>
      <c r="D535" s="72" t="s">
        <v>685</v>
      </c>
      <c r="F535" t="str">
        <f t="shared" si="21"/>
        <v>5620 OSCAR MAYER LUNCHABLES</v>
      </c>
    </row>
    <row r="536" spans="1:6" x14ac:dyDescent="0.3">
      <c r="A536" s="72" t="str">
        <f t="shared" si="20"/>
        <v>90</v>
      </c>
      <c r="B536" s="72" t="s">
        <v>661</v>
      </c>
      <c r="C536" s="72" t="str">
        <f>"5630"</f>
        <v>5630</v>
      </c>
      <c r="D536" s="72" t="s">
        <v>686</v>
      </c>
      <c r="F536" t="str">
        <f t="shared" si="21"/>
        <v>5630 OSCAR MAYER LUNCHABLE BK</v>
      </c>
    </row>
    <row r="537" spans="1:6" x14ac:dyDescent="0.3">
      <c r="A537" s="72" t="str">
        <f t="shared" si="20"/>
        <v>90</v>
      </c>
      <c r="B537" s="72" t="s">
        <v>661</v>
      </c>
      <c r="C537" s="72" t="str">
        <f>"5640"</f>
        <v>5640</v>
      </c>
      <c r="D537" s="72" t="s">
        <v>687</v>
      </c>
      <c r="F537" t="str">
        <f t="shared" si="21"/>
        <v>5640 PACKAGED LUNCH MEAT</v>
      </c>
    </row>
    <row r="538" spans="1:6" x14ac:dyDescent="0.3">
      <c r="A538" s="72" t="str">
        <f t="shared" si="20"/>
        <v>90</v>
      </c>
      <c r="B538" s="72" t="s">
        <v>661</v>
      </c>
      <c r="C538" s="72" t="str">
        <f>"5650"</f>
        <v>5650</v>
      </c>
      <c r="D538" s="72" t="s">
        <v>688</v>
      </c>
      <c r="F538" t="str">
        <f t="shared" si="21"/>
        <v>5650 PACKAGED LUNCH MEAT BK</v>
      </c>
    </row>
    <row r="539" spans="1:6" x14ac:dyDescent="0.3">
      <c r="A539" s="72" t="str">
        <f t="shared" si="20"/>
        <v>90</v>
      </c>
      <c r="B539" s="72" t="s">
        <v>661</v>
      </c>
      <c r="C539" s="72" t="str">
        <f>"5660"</f>
        <v>5660</v>
      </c>
      <c r="D539" s="72" t="s">
        <v>689</v>
      </c>
      <c r="F539" t="str">
        <f t="shared" si="21"/>
        <v>5660 RETAIL SIDES</v>
      </c>
    </row>
    <row r="540" spans="1:6" x14ac:dyDescent="0.3">
      <c r="A540" s="72" t="str">
        <f t="shared" si="20"/>
        <v>90</v>
      </c>
      <c r="B540" s="72" t="s">
        <v>661</v>
      </c>
      <c r="C540" s="72" t="str">
        <f>"5670"</f>
        <v>5670</v>
      </c>
      <c r="D540" s="72" t="s">
        <v>690</v>
      </c>
      <c r="F540" t="str">
        <f t="shared" si="21"/>
        <v>5670 PICKLES &amp; SAUERKRAUT</v>
      </c>
    </row>
    <row r="541" spans="1:6" x14ac:dyDescent="0.3">
      <c r="A541" s="72" t="str">
        <f t="shared" si="20"/>
        <v>90</v>
      </c>
      <c r="B541" s="72" t="s">
        <v>661</v>
      </c>
      <c r="C541" s="72" t="str">
        <f>"5680"</f>
        <v>5680</v>
      </c>
      <c r="D541" s="72" t="s">
        <v>691</v>
      </c>
      <c r="F541" t="str">
        <f t="shared" si="21"/>
        <v>5680 SEAFOOD</v>
      </c>
    </row>
    <row r="542" spans="1:6" x14ac:dyDescent="0.3">
      <c r="A542" s="72" t="str">
        <f t="shared" si="20"/>
        <v>90</v>
      </c>
      <c r="B542" s="72" t="s">
        <v>661</v>
      </c>
      <c r="C542" s="72" t="str">
        <f>"5690"</f>
        <v>5690</v>
      </c>
      <c r="D542" s="72" t="s">
        <v>692</v>
      </c>
      <c r="F542" t="str">
        <f t="shared" si="21"/>
        <v>5690 SEAFOOD BK</v>
      </c>
    </row>
    <row r="543" spans="1:6" x14ac:dyDescent="0.3">
      <c r="A543" s="72" t="str">
        <f t="shared" si="20"/>
        <v>90</v>
      </c>
      <c r="B543" s="72" t="s">
        <v>661</v>
      </c>
      <c r="C543" s="72" t="str">
        <f>"5700"</f>
        <v>5700</v>
      </c>
      <c r="D543" s="72" t="s">
        <v>693</v>
      </c>
      <c r="F543" t="str">
        <f t="shared" si="21"/>
        <v>5700 TURKEYS</v>
      </c>
    </row>
    <row r="544" spans="1:6" x14ac:dyDescent="0.3">
      <c r="A544" s="72" t="str">
        <f t="shared" si="20"/>
        <v>90</v>
      </c>
      <c r="B544" s="72" t="s">
        <v>661</v>
      </c>
      <c r="C544" s="72" t="str">
        <f>"5710"</f>
        <v>5710</v>
      </c>
      <c r="D544" s="72" t="s">
        <v>694</v>
      </c>
      <c r="F544" t="str">
        <f t="shared" si="21"/>
        <v>5710 MEAT SHIPPERSDISPLAYS</v>
      </c>
    </row>
    <row r="545" spans="1:6" x14ac:dyDescent="0.3">
      <c r="A545" s="72" t="str">
        <f t="shared" ref="A545:A569" si="22">"100"</f>
        <v>100</v>
      </c>
      <c r="B545" s="72" t="s">
        <v>695</v>
      </c>
      <c r="C545" s="72" t="str">
        <f>"510"</f>
        <v>510</v>
      </c>
      <c r="D545" s="72" t="s">
        <v>221</v>
      </c>
      <c r="F545" t="str">
        <f t="shared" si="21"/>
        <v>510 DELETE FILE</v>
      </c>
    </row>
    <row r="546" spans="1:6" x14ac:dyDescent="0.3">
      <c r="A546" s="72" t="str">
        <f t="shared" si="22"/>
        <v>100</v>
      </c>
      <c r="B546" s="72" t="s">
        <v>695</v>
      </c>
      <c r="C546" s="72" t="str">
        <f>"5730"</f>
        <v>5730</v>
      </c>
      <c r="D546" s="72" t="s">
        <v>696</v>
      </c>
      <c r="F546" t="str">
        <f t="shared" si="21"/>
        <v>5730 PRODUCE DEPARTMENT</v>
      </c>
    </row>
    <row r="547" spans="1:6" x14ac:dyDescent="0.3">
      <c r="A547" s="72" t="str">
        <f t="shared" si="22"/>
        <v>100</v>
      </c>
      <c r="B547" s="72" t="s">
        <v>695</v>
      </c>
      <c r="C547" s="72" t="str">
        <f>"5740"</f>
        <v>5740</v>
      </c>
      <c r="D547" s="72" t="s">
        <v>697</v>
      </c>
      <c r="F547" t="str">
        <f t="shared" si="21"/>
        <v>5740 PRODUCEFRUITS</v>
      </c>
    </row>
    <row r="548" spans="1:6" x14ac:dyDescent="0.3">
      <c r="A548" s="72" t="str">
        <f t="shared" si="22"/>
        <v>100</v>
      </c>
      <c r="B548" s="72" t="s">
        <v>695</v>
      </c>
      <c r="C548" s="72" t="str">
        <f>"5750"</f>
        <v>5750</v>
      </c>
      <c r="D548" s="72" t="s">
        <v>698</v>
      </c>
      <c r="F548" t="str">
        <f t="shared" si="21"/>
        <v>5750 PRODUCEFRUIT BROKEN</v>
      </c>
    </row>
    <row r="549" spans="1:6" x14ac:dyDescent="0.3">
      <c r="A549" s="72" t="str">
        <f t="shared" si="22"/>
        <v>100</v>
      </c>
      <c r="B549" s="72" t="s">
        <v>695</v>
      </c>
      <c r="C549" s="72" t="str">
        <f>"5760"</f>
        <v>5760</v>
      </c>
      <c r="D549" s="72" t="s">
        <v>699</v>
      </c>
      <c r="F549" t="str">
        <f t="shared" si="21"/>
        <v>5760 PRODUCEFRUIT BINS</v>
      </c>
    </row>
    <row r="550" spans="1:6" x14ac:dyDescent="0.3">
      <c r="A550" s="72" t="str">
        <f t="shared" si="22"/>
        <v>100</v>
      </c>
      <c r="B550" s="72" t="s">
        <v>695</v>
      </c>
      <c r="C550" s="72" t="str">
        <f>"5770"</f>
        <v>5770</v>
      </c>
      <c r="D550" s="72" t="s">
        <v>700</v>
      </c>
      <c r="F550" t="str">
        <f t="shared" si="21"/>
        <v>5770 PRODUCE ORGANIC</v>
      </c>
    </row>
    <row r="551" spans="1:6" x14ac:dyDescent="0.3">
      <c r="A551" s="72" t="str">
        <f t="shared" si="22"/>
        <v>100</v>
      </c>
      <c r="B551" s="72" t="s">
        <v>695</v>
      </c>
      <c r="C551" s="72" t="str">
        <f>"5780"</f>
        <v>5780</v>
      </c>
      <c r="D551" s="72" t="s">
        <v>701</v>
      </c>
      <c r="F551" t="str">
        <f t="shared" si="21"/>
        <v>5780 PRODUCEVEGETABLES</v>
      </c>
    </row>
    <row r="552" spans="1:6" x14ac:dyDescent="0.3">
      <c r="A552" s="72" t="str">
        <f t="shared" si="22"/>
        <v>100</v>
      </c>
      <c r="B552" s="72" t="s">
        <v>695</v>
      </c>
      <c r="C552" s="72" t="str">
        <f>"5790"</f>
        <v>5790</v>
      </c>
      <c r="D552" s="72" t="s">
        <v>702</v>
      </c>
      <c r="F552" t="str">
        <f t="shared" si="21"/>
        <v>5790 PRODUCEVEGETABLE BROKEN</v>
      </c>
    </row>
    <row r="553" spans="1:6" x14ac:dyDescent="0.3">
      <c r="A553" s="72" t="str">
        <f t="shared" si="22"/>
        <v>100</v>
      </c>
      <c r="B553" s="72" t="s">
        <v>695</v>
      </c>
      <c r="C553" s="72" t="str">
        <f>"5800"</f>
        <v>5800</v>
      </c>
      <c r="D553" s="72" t="s">
        <v>703</v>
      </c>
      <c r="F553" t="str">
        <f t="shared" si="21"/>
        <v>5800 PRODUCEVEGETABLE BINS</v>
      </c>
    </row>
    <row r="554" spans="1:6" x14ac:dyDescent="0.3">
      <c r="A554" s="72" t="str">
        <f t="shared" si="22"/>
        <v>100</v>
      </c>
      <c r="B554" s="72" t="s">
        <v>695</v>
      </c>
      <c r="C554" s="72" t="str">
        <f>"5810"</f>
        <v>5810</v>
      </c>
      <c r="D554" s="72" t="s">
        <v>704</v>
      </c>
      <c r="F554" t="str">
        <f t="shared" si="21"/>
        <v>5810 PRODUCEHERBS</v>
      </c>
    </row>
    <row r="555" spans="1:6" x14ac:dyDescent="0.3">
      <c r="A555" s="72" t="str">
        <f t="shared" si="22"/>
        <v>100</v>
      </c>
      <c r="B555" s="72" t="s">
        <v>695</v>
      </c>
      <c r="C555" s="72" t="str">
        <f>"5820"</f>
        <v>5820</v>
      </c>
      <c r="D555" s="72" t="s">
        <v>705</v>
      </c>
      <c r="F555" t="str">
        <f t="shared" si="21"/>
        <v>5820 PRODUCEBAGGED SALADS</v>
      </c>
    </row>
    <row r="556" spans="1:6" x14ac:dyDescent="0.3">
      <c r="A556" s="72" t="str">
        <f t="shared" si="22"/>
        <v>100</v>
      </c>
      <c r="B556" s="72" t="s">
        <v>695</v>
      </c>
      <c r="C556" s="72" t="str">
        <f>"5830"</f>
        <v>5830</v>
      </c>
      <c r="D556" s="72" t="s">
        <v>706</v>
      </c>
      <c r="F556" t="str">
        <f t="shared" si="21"/>
        <v>5830 PRODUCEREF DIPS-DRESS</v>
      </c>
    </row>
    <row r="557" spans="1:6" x14ac:dyDescent="0.3">
      <c r="A557" s="72" t="str">
        <f t="shared" si="22"/>
        <v>100</v>
      </c>
      <c r="B557" s="72" t="s">
        <v>695</v>
      </c>
      <c r="C557" s="72" t="str">
        <f>"5840"</f>
        <v>5840</v>
      </c>
      <c r="D557" s="72" t="s">
        <v>707</v>
      </c>
      <c r="F557" t="str">
        <f t="shared" si="21"/>
        <v>5840 PRODUCEREF DIP-DRESS BK</v>
      </c>
    </row>
    <row r="558" spans="1:6" x14ac:dyDescent="0.3">
      <c r="A558" s="72" t="str">
        <f t="shared" si="22"/>
        <v>100</v>
      </c>
      <c r="B558" s="72" t="s">
        <v>695</v>
      </c>
      <c r="C558" s="72" t="str">
        <f>"5850"</f>
        <v>5850</v>
      </c>
      <c r="D558" s="72" t="s">
        <v>708</v>
      </c>
      <c r="F558" t="str">
        <f t="shared" si="21"/>
        <v>5850 PRODUCESHELLED NUTS</v>
      </c>
    </row>
    <row r="559" spans="1:6" x14ac:dyDescent="0.3">
      <c r="A559" s="72" t="str">
        <f t="shared" si="22"/>
        <v>100</v>
      </c>
      <c r="B559" s="72" t="s">
        <v>695</v>
      </c>
      <c r="C559" s="72" t="str">
        <f>"5870"</f>
        <v>5870</v>
      </c>
      <c r="D559" s="72" t="s">
        <v>709</v>
      </c>
      <c r="F559" t="str">
        <f t="shared" si="21"/>
        <v>5870 PRODUCE NUTS IN SHELL</v>
      </c>
    </row>
    <row r="560" spans="1:6" x14ac:dyDescent="0.3">
      <c r="A560" s="72" t="str">
        <f t="shared" si="22"/>
        <v>100</v>
      </c>
      <c r="B560" s="72" t="s">
        <v>695</v>
      </c>
      <c r="C560" s="72" t="str">
        <f>"5880"</f>
        <v>5880</v>
      </c>
      <c r="D560" s="72" t="s">
        <v>710</v>
      </c>
      <c r="F560" t="str">
        <f t="shared" si="21"/>
        <v>5880 PRODUCEDRY FRUIT-COOKIE</v>
      </c>
    </row>
    <row r="561" spans="1:6" x14ac:dyDescent="0.3">
      <c r="A561" s="72" t="str">
        <f t="shared" si="22"/>
        <v>100</v>
      </c>
      <c r="B561" s="72" t="s">
        <v>695</v>
      </c>
      <c r="C561" s="72" t="str">
        <f>"5890"</f>
        <v>5890</v>
      </c>
      <c r="D561" s="72" t="s">
        <v>711</v>
      </c>
      <c r="F561" t="str">
        <f t="shared" si="21"/>
        <v>5890 PRODUCEDRY FRUIT-NUT</v>
      </c>
    </row>
    <row r="562" spans="1:6" x14ac:dyDescent="0.3">
      <c r="A562" s="72" t="str">
        <f t="shared" si="22"/>
        <v>100</v>
      </c>
      <c r="B562" s="72" t="s">
        <v>695</v>
      </c>
      <c r="C562" s="72" t="str">
        <f>"5900"</f>
        <v>5900</v>
      </c>
      <c r="D562" s="72" t="s">
        <v>712</v>
      </c>
      <c r="F562" t="str">
        <f t="shared" si="21"/>
        <v>5900 PACKAGED CANDY</v>
      </c>
    </row>
    <row r="563" spans="1:6" x14ac:dyDescent="0.3">
      <c r="A563" s="72" t="str">
        <f t="shared" si="22"/>
        <v>100</v>
      </c>
      <c r="B563" s="72" t="s">
        <v>695</v>
      </c>
      <c r="C563" s="72" t="str">
        <f>"5910"</f>
        <v>5910</v>
      </c>
      <c r="D563" s="72" t="s">
        <v>713</v>
      </c>
      <c r="F563" t="str">
        <f t="shared" si="21"/>
        <v>5910 PRODUCEFRT&amp;VEG DIPMIX</v>
      </c>
    </row>
    <row r="564" spans="1:6" x14ac:dyDescent="0.3">
      <c r="A564" s="72" t="str">
        <f t="shared" si="22"/>
        <v>100</v>
      </c>
      <c r="B564" s="72" t="s">
        <v>695</v>
      </c>
      <c r="C564" s="72" t="str">
        <f>"5920"</f>
        <v>5920</v>
      </c>
      <c r="D564" s="72" t="s">
        <v>714</v>
      </c>
      <c r="F564" t="str">
        <f t="shared" si="21"/>
        <v>5920 PRODUCEF&amp;VEG DIP-MIX BK</v>
      </c>
    </row>
    <row r="565" spans="1:6" x14ac:dyDescent="0.3">
      <c r="A565" s="72" t="str">
        <f t="shared" si="22"/>
        <v>100</v>
      </c>
      <c r="B565" s="72" t="s">
        <v>695</v>
      </c>
      <c r="C565" s="72" t="str">
        <f>"5930"</f>
        <v>5930</v>
      </c>
      <c r="D565" s="72" t="s">
        <v>715</v>
      </c>
      <c r="F565" t="str">
        <f t="shared" si="21"/>
        <v>5930 PRODUCEJUICES &amp; DRINKS</v>
      </c>
    </row>
    <row r="566" spans="1:6" x14ac:dyDescent="0.3">
      <c r="A566" s="72" t="str">
        <f t="shared" si="22"/>
        <v>100</v>
      </c>
      <c r="B566" s="72" t="s">
        <v>695</v>
      </c>
      <c r="C566" s="72" t="str">
        <f>"5940"</f>
        <v>5940</v>
      </c>
      <c r="D566" s="72" t="s">
        <v>716</v>
      </c>
      <c r="F566" t="str">
        <f t="shared" si="21"/>
        <v>5940 PRODUCESUPPLIES</v>
      </c>
    </row>
    <row r="567" spans="1:6" x14ac:dyDescent="0.3">
      <c r="A567" s="72" t="str">
        <f t="shared" si="22"/>
        <v>100</v>
      </c>
      <c r="B567" s="72" t="s">
        <v>695</v>
      </c>
      <c r="C567" s="72" t="str">
        <f>"5950"</f>
        <v>5950</v>
      </c>
      <c r="D567" s="72" t="s">
        <v>717</v>
      </c>
      <c r="F567" t="str">
        <f t="shared" si="21"/>
        <v>5950 PRODUCEFRESH FLOWERS</v>
      </c>
    </row>
    <row r="568" spans="1:6" x14ac:dyDescent="0.3">
      <c r="A568" s="72" t="str">
        <f t="shared" si="22"/>
        <v>100</v>
      </c>
      <c r="B568" s="72" t="s">
        <v>695</v>
      </c>
      <c r="C568" s="72" t="str">
        <f>"5960"</f>
        <v>5960</v>
      </c>
      <c r="D568" s="72" t="s">
        <v>718</v>
      </c>
      <c r="F568" t="str">
        <f t="shared" si="21"/>
        <v>5960 PRODUCEBIRD FOOD</v>
      </c>
    </row>
    <row r="569" spans="1:6" x14ac:dyDescent="0.3">
      <c r="A569" s="72" t="str">
        <f t="shared" si="22"/>
        <v>100</v>
      </c>
      <c r="B569" s="72" t="s">
        <v>695</v>
      </c>
      <c r="C569" s="72" t="str">
        <f>"5970"</f>
        <v>5970</v>
      </c>
      <c r="D569" s="72" t="s">
        <v>719</v>
      </c>
      <c r="F569" t="str">
        <f t="shared" si="21"/>
        <v>5970 PRODUCE SHIPPERDISPLAY</v>
      </c>
    </row>
    <row r="570" spans="1:6" x14ac:dyDescent="0.3">
      <c r="A570" s="72" t="str">
        <f t="shared" ref="A570:A598" si="23">"106"</f>
        <v>106</v>
      </c>
      <c r="B570" s="72" t="s">
        <v>720</v>
      </c>
      <c r="C570" s="72" t="str">
        <f>"510"</f>
        <v>510</v>
      </c>
      <c r="D570" s="72" t="s">
        <v>221</v>
      </c>
      <c r="F570" t="str">
        <f t="shared" si="21"/>
        <v>510 DELETE FILE</v>
      </c>
    </row>
    <row r="571" spans="1:6" x14ac:dyDescent="0.3">
      <c r="A571" s="72" t="str">
        <f t="shared" si="23"/>
        <v>106</v>
      </c>
      <c r="B571" s="72" t="s">
        <v>720</v>
      </c>
      <c r="C571" s="72" t="str">
        <f>"5980"</f>
        <v>5980</v>
      </c>
      <c r="D571" s="72" t="s">
        <v>721</v>
      </c>
      <c r="F571" t="str">
        <f t="shared" si="21"/>
        <v>5980 BAKERY DEPARTMENT</v>
      </c>
    </row>
    <row r="572" spans="1:6" x14ac:dyDescent="0.3">
      <c r="A572" s="72" t="str">
        <f t="shared" si="23"/>
        <v>106</v>
      </c>
      <c r="B572" s="72" t="s">
        <v>720</v>
      </c>
      <c r="C572" s="72" t="str">
        <f>"5990"</f>
        <v>5990</v>
      </c>
      <c r="D572" s="72" t="s">
        <v>722</v>
      </c>
      <c r="F572" t="str">
        <f t="shared" si="21"/>
        <v>5990 BAKERYBREADSROLLS</v>
      </c>
    </row>
    <row r="573" spans="1:6" x14ac:dyDescent="0.3">
      <c r="A573" s="72" t="str">
        <f t="shared" si="23"/>
        <v>106</v>
      </c>
      <c r="B573" s="72" t="s">
        <v>720</v>
      </c>
      <c r="C573" s="72" t="str">
        <f>"6000"</f>
        <v>6000</v>
      </c>
      <c r="D573" s="72" t="s">
        <v>723</v>
      </c>
      <c r="F573" t="str">
        <f t="shared" si="21"/>
        <v>6000 BAKERYMUFFINS</v>
      </c>
    </row>
    <row r="574" spans="1:6" x14ac:dyDescent="0.3">
      <c r="A574" s="72" t="str">
        <f t="shared" si="23"/>
        <v>106</v>
      </c>
      <c r="B574" s="72" t="s">
        <v>720</v>
      </c>
      <c r="C574" s="72" t="str">
        <f>"6010"</f>
        <v>6010</v>
      </c>
      <c r="D574" s="72" t="s">
        <v>724</v>
      </c>
      <c r="F574" t="str">
        <f t="shared" si="21"/>
        <v>6010 BAKERYCAKE FROSTINGS</v>
      </c>
    </row>
    <row r="575" spans="1:6" x14ac:dyDescent="0.3">
      <c r="A575" s="72" t="str">
        <f t="shared" si="23"/>
        <v>106</v>
      </c>
      <c r="B575" s="72" t="s">
        <v>720</v>
      </c>
      <c r="C575" s="72" t="str">
        <f>"6020"</f>
        <v>6020</v>
      </c>
      <c r="D575" s="72" t="s">
        <v>725</v>
      </c>
      <c r="F575" t="str">
        <f t="shared" si="21"/>
        <v>6020 BAKERYCAKE MIXES</v>
      </c>
    </row>
    <row r="576" spans="1:6" x14ac:dyDescent="0.3">
      <c r="A576" s="72" t="str">
        <f t="shared" si="23"/>
        <v>106</v>
      </c>
      <c r="B576" s="72" t="s">
        <v>720</v>
      </c>
      <c r="C576" s="72" t="str">
        <f>"6040"</f>
        <v>6040</v>
      </c>
      <c r="D576" s="72" t="s">
        <v>726</v>
      </c>
      <c r="F576" t="str">
        <f t="shared" si="21"/>
        <v>6040 BAKERYCOOKIE DOUGH</v>
      </c>
    </row>
    <row r="577" spans="1:6" x14ac:dyDescent="0.3">
      <c r="A577" s="72" t="str">
        <f t="shared" si="23"/>
        <v>106</v>
      </c>
      <c r="B577" s="72" t="s">
        <v>720</v>
      </c>
      <c r="C577" s="72" t="str">
        <f>"6050"</f>
        <v>6050</v>
      </c>
      <c r="D577" s="72" t="s">
        <v>727</v>
      </c>
      <c r="F577" t="str">
        <f t="shared" si="21"/>
        <v>6050 BAKERYINGREDIENTS</v>
      </c>
    </row>
    <row r="578" spans="1:6" x14ac:dyDescent="0.3">
      <c r="A578" s="72" t="str">
        <f t="shared" si="23"/>
        <v>106</v>
      </c>
      <c r="B578" s="72" t="s">
        <v>720</v>
      </c>
      <c r="C578" s="72" t="str">
        <f>"6060"</f>
        <v>6060</v>
      </c>
      <c r="D578" s="72" t="s">
        <v>728</v>
      </c>
      <c r="F578" t="str">
        <f t="shared" si="21"/>
        <v>6060 BAKERYPASTRIES</v>
      </c>
    </row>
    <row r="579" spans="1:6" x14ac:dyDescent="0.3">
      <c r="A579" s="72" t="str">
        <f t="shared" si="23"/>
        <v>106</v>
      </c>
      <c r="B579" s="72" t="s">
        <v>720</v>
      </c>
      <c r="C579" s="72" t="str">
        <f>"6070"</f>
        <v>6070</v>
      </c>
      <c r="D579" s="72" t="s">
        <v>729</v>
      </c>
      <c r="F579" t="str">
        <f t="shared" si="21"/>
        <v>6070 BAKERYPIES</v>
      </c>
    </row>
    <row r="580" spans="1:6" x14ac:dyDescent="0.3">
      <c r="A580" s="72" t="str">
        <f t="shared" si="23"/>
        <v>106</v>
      </c>
      <c r="B580" s="72" t="s">
        <v>720</v>
      </c>
      <c r="C580" s="72" t="str">
        <f>"6100"</f>
        <v>6100</v>
      </c>
      <c r="D580" s="72" t="s">
        <v>730</v>
      </c>
      <c r="F580" t="str">
        <f t="shared" ref="F580:F643" si="24">C580&amp;" "&amp;D580</f>
        <v>6100 BAKERYTHAW BREADSROLLS</v>
      </c>
    </row>
    <row r="581" spans="1:6" x14ac:dyDescent="0.3">
      <c r="A581" s="72" t="str">
        <f t="shared" si="23"/>
        <v>106</v>
      </c>
      <c r="B581" s="72" t="s">
        <v>720</v>
      </c>
      <c r="C581" s="72" t="str">
        <f>"6110"</f>
        <v>6110</v>
      </c>
      <c r="D581" s="72" t="s">
        <v>731</v>
      </c>
      <c r="F581" t="str">
        <f t="shared" si="24"/>
        <v>6110 BAKERYTHAW CAKE</v>
      </c>
    </row>
    <row r="582" spans="1:6" x14ac:dyDescent="0.3">
      <c r="A582" s="72" t="str">
        <f t="shared" si="23"/>
        <v>106</v>
      </c>
      <c r="B582" s="72" t="s">
        <v>720</v>
      </c>
      <c r="C582" s="72" t="str">
        <f>"6120"</f>
        <v>6120</v>
      </c>
      <c r="D582" s="72" t="s">
        <v>732</v>
      </c>
      <c r="F582" t="str">
        <f t="shared" si="24"/>
        <v>6120 BAKERY TAKE HOME HOSTESS</v>
      </c>
    </row>
    <row r="583" spans="1:6" x14ac:dyDescent="0.3">
      <c r="A583" s="72" t="str">
        <f t="shared" si="23"/>
        <v>106</v>
      </c>
      <c r="B583" s="72" t="s">
        <v>720</v>
      </c>
      <c r="C583" s="72" t="str">
        <f>"6130"</f>
        <v>6130</v>
      </c>
      <c r="D583" s="72" t="s">
        <v>733</v>
      </c>
      <c r="F583" t="str">
        <f t="shared" si="24"/>
        <v>6130 BAKERYTHAW CLOVER HILL</v>
      </c>
    </row>
    <row r="584" spans="1:6" x14ac:dyDescent="0.3">
      <c r="A584" s="72" t="str">
        <f t="shared" si="23"/>
        <v>106</v>
      </c>
      <c r="B584" s="72" t="s">
        <v>720</v>
      </c>
      <c r="C584" s="72" t="str">
        <f>"6140"</f>
        <v>6140</v>
      </c>
      <c r="D584" s="72" t="s">
        <v>734</v>
      </c>
      <c r="F584" t="str">
        <f t="shared" si="24"/>
        <v>6140 BAKERYTHAW INDIVID WRAP</v>
      </c>
    </row>
    <row r="585" spans="1:6" x14ac:dyDescent="0.3">
      <c r="A585" s="72" t="str">
        <f t="shared" si="23"/>
        <v>106</v>
      </c>
      <c r="B585" s="72" t="s">
        <v>720</v>
      </c>
      <c r="C585" s="72" t="str">
        <f>"6160"</f>
        <v>6160</v>
      </c>
      <c r="D585" s="72" t="s">
        <v>735</v>
      </c>
      <c r="F585" t="str">
        <f t="shared" si="24"/>
        <v>6160 BAKERYTHAW HOSTESS IW</v>
      </c>
    </row>
    <row r="586" spans="1:6" x14ac:dyDescent="0.3">
      <c r="A586" s="72" t="str">
        <f t="shared" si="23"/>
        <v>106</v>
      </c>
      <c r="B586" s="72" t="s">
        <v>720</v>
      </c>
      <c r="C586" s="72" t="str">
        <f>"6170"</f>
        <v>6170</v>
      </c>
      <c r="D586" s="72" t="s">
        <v>736</v>
      </c>
      <c r="F586" t="str">
        <f t="shared" si="24"/>
        <v>6170 BAKERYTHAW M FRESHLEY</v>
      </c>
    </row>
    <row r="587" spans="1:6" x14ac:dyDescent="0.3">
      <c r="A587" s="72" t="str">
        <f t="shared" si="23"/>
        <v>106</v>
      </c>
      <c r="B587" s="72" t="s">
        <v>720</v>
      </c>
      <c r="C587" s="72" t="str">
        <f>"6180"</f>
        <v>6180</v>
      </c>
      <c r="D587" s="72" t="s">
        <v>737</v>
      </c>
      <c r="F587" t="str">
        <f t="shared" si="24"/>
        <v>6180 BAKERYTHAW NEMOS IW</v>
      </c>
    </row>
    <row r="588" spans="1:6" x14ac:dyDescent="0.3">
      <c r="A588" s="72" t="str">
        <f t="shared" si="23"/>
        <v>106</v>
      </c>
      <c r="B588" s="72" t="s">
        <v>720</v>
      </c>
      <c r="C588" s="72" t="str">
        <f>"6190"</f>
        <v>6190</v>
      </c>
      <c r="D588" s="72" t="s">
        <v>738</v>
      </c>
      <c r="F588" t="str">
        <f t="shared" si="24"/>
        <v>6190 BAKERYTHAW COOKIES</v>
      </c>
    </row>
    <row r="589" spans="1:6" x14ac:dyDescent="0.3">
      <c r="A589" s="72" t="str">
        <f t="shared" si="23"/>
        <v>106</v>
      </c>
      <c r="B589" s="72" t="s">
        <v>720</v>
      </c>
      <c r="C589" s="72" t="str">
        <f>"6200"</f>
        <v>6200</v>
      </c>
      <c r="D589" s="72" t="s">
        <v>739</v>
      </c>
      <c r="F589" t="str">
        <f t="shared" si="24"/>
        <v>6200 BAKERYDRY SPEC COOKIES</v>
      </c>
    </row>
    <row r="590" spans="1:6" x14ac:dyDescent="0.3">
      <c r="A590" s="72" t="str">
        <f t="shared" si="23"/>
        <v>106</v>
      </c>
      <c r="B590" s="72" t="s">
        <v>720</v>
      </c>
      <c r="C590" s="72" t="str">
        <f>"6210"</f>
        <v>6210</v>
      </c>
      <c r="D590" s="72" t="s">
        <v>740</v>
      </c>
      <c r="F590" t="str">
        <f t="shared" si="24"/>
        <v>6210 BAKERYTHAW DONUTSROLLS</v>
      </c>
    </row>
    <row r="591" spans="1:6" x14ac:dyDescent="0.3">
      <c r="A591" s="72" t="str">
        <f t="shared" si="23"/>
        <v>106</v>
      </c>
      <c r="B591" s="72" t="s">
        <v>720</v>
      </c>
      <c r="C591" s="72" t="str">
        <f>"6220"</f>
        <v>6220</v>
      </c>
      <c r="D591" s="72" t="s">
        <v>741</v>
      </c>
      <c r="F591" t="str">
        <f t="shared" si="24"/>
        <v>6220 BAKERYTHAW DONUTS BULK</v>
      </c>
    </row>
    <row r="592" spans="1:6" x14ac:dyDescent="0.3">
      <c r="A592" s="72" t="str">
        <f t="shared" si="23"/>
        <v>106</v>
      </c>
      <c r="B592" s="72" t="s">
        <v>720</v>
      </c>
      <c r="C592" s="72" t="str">
        <f>"6230"</f>
        <v>6230</v>
      </c>
      <c r="D592" s="72" t="s">
        <v>742</v>
      </c>
      <c r="F592" t="str">
        <f t="shared" si="24"/>
        <v>6230 BAKERY SHIPPERSDISPLAYS</v>
      </c>
    </row>
    <row r="593" spans="1:6" x14ac:dyDescent="0.3">
      <c r="A593" s="72" t="str">
        <f t="shared" si="23"/>
        <v>106</v>
      </c>
      <c r="B593" s="72" t="s">
        <v>720</v>
      </c>
      <c r="C593" s="72" t="str">
        <f>"6240"</f>
        <v>6240</v>
      </c>
      <c r="D593" s="72" t="s">
        <v>743</v>
      </c>
      <c r="F593" t="str">
        <f t="shared" si="24"/>
        <v>6240 BAKERYVALENTINE'S DAY</v>
      </c>
    </row>
    <row r="594" spans="1:6" x14ac:dyDescent="0.3">
      <c r="A594" s="72" t="str">
        <f t="shared" si="23"/>
        <v>106</v>
      </c>
      <c r="B594" s="72" t="s">
        <v>720</v>
      </c>
      <c r="C594" s="72" t="str">
        <f>"6250"</f>
        <v>6250</v>
      </c>
      <c r="D594" s="72" t="s">
        <v>744</v>
      </c>
      <c r="F594" t="str">
        <f t="shared" si="24"/>
        <v>6250 BAKERYST PATRICK'S DAY</v>
      </c>
    </row>
    <row r="595" spans="1:6" x14ac:dyDescent="0.3">
      <c r="A595" s="72" t="str">
        <f t="shared" si="23"/>
        <v>106</v>
      </c>
      <c r="B595" s="72" t="s">
        <v>720</v>
      </c>
      <c r="C595" s="72" t="str">
        <f>"6260"</f>
        <v>6260</v>
      </c>
      <c r="D595" s="72" t="s">
        <v>745</v>
      </c>
      <c r="F595" t="str">
        <f t="shared" si="24"/>
        <v>6260 BAKERYEASTERSPRING</v>
      </c>
    </row>
    <row r="596" spans="1:6" x14ac:dyDescent="0.3">
      <c r="A596" s="72" t="str">
        <f t="shared" si="23"/>
        <v>106</v>
      </c>
      <c r="B596" s="72" t="s">
        <v>720</v>
      </c>
      <c r="C596" s="72" t="str">
        <f>"6270"</f>
        <v>6270</v>
      </c>
      <c r="D596" s="72" t="s">
        <v>746</v>
      </c>
      <c r="F596" t="str">
        <f t="shared" si="24"/>
        <v>6270 BAKERYPATRIOTICSUMMER</v>
      </c>
    </row>
    <row r="597" spans="1:6" x14ac:dyDescent="0.3">
      <c r="A597" s="72" t="str">
        <f t="shared" si="23"/>
        <v>106</v>
      </c>
      <c r="B597" s="72" t="s">
        <v>720</v>
      </c>
      <c r="C597" s="72" t="str">
        <f>"6280"</f>
        <v>6280</v>
      </c>
      <c r="D597" s="72" t="s">
        <v>747</v>
      </c>
      <c r="F597" t="str">
        <f t="shared" si="24"/>
        <v>6280 BAKERYHALLOWEENHARVEST</v>
      </c>
    </row>
    <row r="598" spans="1:6" x14ac:dyDescent="0.3">
      <c r="A598" s="72" t="str">
        <f t="shared" si="23"/>
        <v>106</v>
      </c>
      <c r="B598" s="72" t="s">
        <v>720</v>
      </c>
      <c r="C598" s="72" t="str">
        <f>"6290"</f>
        <v>6290</v>
      </c>
      <c r="D598" s="72" t="s">
        <v>748</v>
      </c>
      <c r="F598" t="str">
        <f t="shared" si="24"/>
        <v>6290 BAKERYCHRISTMAS</v>
      </c>
    </row>
    <row r="599" spans="1:6" x14ac:dyDescent="0.3">
      <c r="A599" s="72" t="str">
        <f t="shared" ref="A599:A662" si="25">"110"</f>
        <v>110</v>
      </c>
      <c r="B599" s="72" t="s">
        <v>749</v>
      </c>
      <c r="C599" s="72" t="str">
        <f>"510"</f>
        <v>510</v>
      </c>
      <c r="D599" s="72" t="s">
        <v>221</v>
      </c>
      <c r="F599" t="str">
        <f t="shared" si="24"/>
        <v>510 DELETE FILE</v>
      </c>
    </row>
    <row r="600" spans="1:6" x14ac:dyDescent="0.3">
      <c r="A600" s="72" t="str">
        <f t="shared" si="25"/>
        <v>110</v>
      </c>
      <c r="B600" s="72" t="s">
        <v>749</v>
      </c>
      <c r="C600" s="72" t="str">
        <f>"6300"</f>
        <v>6300</v>
      </c>
      <c r="D600" s="72" t="s">
        <v>750</v>
      </c>
      <c r="F600" t="str">
        <f t="shared" si="24"/>
        <v>6300 PREPARED FOODS DEPT.</v>
      </c>
    </row>
    <row r="601" spans="1:6" x14ac:dyDescent="0.3">
      <c r="A601" s="72" t="str">
        <f t="shared" si="25"/>
        <v>110</v>
      </c>
      <c r="B601" s="72" t="s">
        <v>749</v>
      </c>
      <c r="C601" s="72" t="str">
        <f>"6310"</f>
        <v>6310</v>
      </c>
      <c r="D601" s="72" t="s">
        <v>751</v>
      </c>
      <c r="F601" t="str">
        <f t="shared" si="24"/>
        <v>6310 FRZ PFBEEF &amp; PORK</v>
      </c>
    </row>
    <row r="602" spans="1:6" x14ac:dyDescent="0.3">
      <c r="A602" s="72" t="str">
        <f t="shared" si="25"/>
        <v>110</v>
      </c>
      <c r="B602" s="72" t="s">
        <v>749</v>
      </c>
      <c r="C602" s="72" t="str">
        <f>"6320"</f>
        <v>6320</v>
      </c>
      <c r="D602" s="72" t="s">
        <v>752</v>
      </c>
      <c r="F602" t="str">
        <f t="shared" si="24"/>
        <v>6320 FRZ PFBAGELS &amp; BREADS</v>
      </c>
    </row>
    <row r="603" spans="1:6" x14ac:dyDescent="0.3">
      <c r="A603" s="72" t="str">
        <f t="shared" si="25"/>
        <v>110</v>
      </c>
      <c r="B603" s="72" t="s">
        <v>749</v>
      </c>
      <c r="C603" s="72" t="str">
        <f>"6330"</f>
        <v>6330</v>
      </c>
      <c r="D603" s="72" t="s">
        <v>753</v>
      </c>
      <c r="F603" t="str">
        <f t="shared" si="24"/>
        <v>6330 FRZ PFBREADED CHEESE</v>
      </c>
    </row>
    <row r="604" spans="1:6" x14ac:dyDescent="0.3">
      <c r="A604" s="72" t="str">
        <f t="shared" si="25"/>
        <v>110</v>
      </c>
      <c r="B604" s="72" t="s">
        <v>749</v>
      </c>
      <c r="C604" s="72" t="str">
        <f>"6340"</f>
        <v>6340</v>
      </c>
      <c r="D604" s="72" t="s">
        <v>754</v>
      </c>
      <c r="F604" t="str">
        <f t="shared" si="24"/>
        <v>6340 FRZ PFCHICKEN</v>
      </c>
    </row>
    <row r="605" spans="1:6" x14ac:dyDescent="0.3">
      <c r="A605" s="72" t="str">
        <f t="shared" si="25"/>
        <v>110</v>
      </c>
      <c r="B605" s="72" t="s">
        <v>749</v>
      </c>
      <c r="C605" s="72" t="str">
        <f>"6350"</f>
        <v>6350</v>
      </c>
      <c r="D605" s="72" t="s">
        <v>755</v>
      </c>
      <c r="F605" t="str">
        <f t="shared" si="24"/>
        <v>6350 FRZ PFCHILI SAUCES</v>
      </c>
    </row>
    <row r="606" spans="1:6" x14ac:dyDescent="0.3">
      <c r="A606" s="72" t="str">
        <f t="shared" si="25"/>
        <v>110</v>
      </c>
      <c r="B606" s="72" t="s">
        <v>749</v>
      </c>
      <c r="C606" s="72" t="str">
        <f>"6360"</f>
        <v>6360</v>
      </c>
      <c r="D606" s="72" t="s">
        <v>756</v>
      </c>
      <c r="F606" t="str">
        <f t="shared" si="24"/>
        <v>6360 FRZ PFCHILI SAUCES BK</v>
      </c>
    </row>
    <row r="607" spans="1:6" x14ac:dyDescent="0.3">
      <c r="A607" s="72" t="str">
        <f t="shared" si="25"/>
        <v>110</v>
      </c>
      <c r="B607" s="72" t="s">
        <v>749</v>
      </c>
      <c r="C607" s="72" t="str">
        <f>"6370"</f>
        <v>6370</v>
      </c>
      <c r="D607" s="72" t="s">
        <v>757</v>
      </c>
      <c r="F607" t="str">
        <f t="shared" si="24"/>
        <v>6370 FRZ PFDELI</v>
      </c>
    </row>
    <row r="608" spans="1:6" x14ac:dyDescent="0.3">
      <c r="A608" s="72" t="str">
        <f t="shared" si="25"/>
        <v>110</v>
      </c>
      <c r="B608" s="72" t="s">
        <v>749</v>
      </c>
      <c r="C608" s="72" t="str">
        <f>"6380"</f>
        <v>6380</v>
      </c>
      <c r="D608" s="72" t="s">
        <v>758</v>
      </c>
      <c r="F608" t="str">
        <f t="shared" si="24"/>
        <v>6380 FRZ PFPIZZA DOUGHS</v>
      </c>
    </row>
    <row r="609" spans="1:6" x14ac:dyDescent="0.3">
      <c r="A609" s="72" t="str">
        <f t="shared" si="25"/>
        <v>110</v>
      </c>
      <c r="B609" s="72" t="s">
        <v>749</v>
      </c>
      <c r="C609" s="72" t="str">
        <f>"6390"</f>
        <v>6390</v>
      </c>
      <c r="D609" s="72" t="s">
        <v>759</v>
      </c>
      <c r="F609" t="str">
        <f t="shared" si="24"/>
        <v>6390 FRZ PFPIZZA TOPPINGS</v>
      </c>
    </row>
    <row r="610" spans="1:6" x14ac:dyDescent="0.3">
      <c r="A610" s="72" t="str">
        <f t="shared" si="25"/>
        <v>110</v>
      </c>
      <c r="B610" s="72" t="s">
        <v>749</v>
      </c>
      <c r="C610" s="72" t="str">
        <f>"6400"</f>
        <v>6400</v>
      </c>
      <c r="D610" s="72" t="s">
        <v>760</v>
      </c>
      <c r="F610" t="str">
        <f t="shared" si="24"/>
        <v>6400 FRZ PFPOTATO&amp;PIEROGI</v>
      </c>
    </row>
    <row r="611" spans="1:6" x14ac:dyDescent="0.3">
      <c r="A611" s="72" t="str">
        <f t="shared" si="25"/>
        <v>110</v>
      </c>
      <c r="B611" s="72" t="s">
        <v>749</v>
      </c>
      <c r="C611" s="72" t="str">
        <f>"6410"</f>
        <v>6410</v>
      </c>
      <c r="D611" s="72" t="s">
        <v>761</v>
      </c>
      <c r="F611" t="str">
        <f t="shared" si="24"/>
        <v>6410 FRZ PFPRETZEL</v>
      </c>
    </row>
    <row r="612" spans="1:6" x14ac:dyDescent="0.3">
      <c r="A612" s="72" t="str">
        <f t="shared" si="25"/>
        <v>110</v>
      </c>
      <c r="B612" s="72" t="s">
        <v>749</v>
      </c>
      <c r="C612" s="72" t="str">
        <f>"6420"</f>
        <v>6420</v>
      </c>
      <c r="D612" s="72" t="s">
        <v>762</v>
      </c>
      <c r="F612" t="str">
        <f t="shared" si="24"/>
        <v>6420 FRZ PFSEAFOOD</v>
      </c>
    </row>
    <row r="613" spans="1:6" x14ac:dyDescent="0.3">
      <c r="A613" s="72" t="str">
        <f t="shared" si="25"/>
        <v>110</v>
      </c>
      <c r="B613" s="72" t="s">
        <v>749</v>
      </c>
      <c r="C613" s="72" t="str">
        <f>"6430"</f>
        <v>6430</v>
      </c>
      <c r="D613" s="72" t="s">
        <v>763</v>
      </c>
      <c r="F613" t="str">
        <f t="shared" si="24"/>
        <v>6430 FRZ PFSEAFOOD BK</v>
      </c>
    </row>
    <row r="614" spans="1:6" x14ac:dyDescent="0.3">
      <c r="A614" s="72" t="str">
        <f t="shared" si="25"/>
        <v>110</v>
      </c>
      <c r="B614" s="72" t="s">
        <v>749</v>
      </c>
      <c r="C614" s="72" t="str">
        <f>"6440"</f>
        <v>6440</v>
      </c>
      <c r="D614" s="72" t="s">
        <v>764</v>
      </c>
      <c r="F614" t="str">
        <f t="shared" si="24"/>
        <v>6440 FRZ PFSOUPS</v>
      </c>
    </row>
    <row r="615" spans="1:6" x14ac:dyDescent="0.3">
      <c r="A615" s="72" t="str">
        <f t="shared" si="25"/>
        <v>110</v>
      </c>
      <c r="B615" s="72" t="s">
        <v>749</v>
      </c>
      <c r="C615" s="72" t="str">
        <f>"6450"</f>
        <v>6450</v>
      </c>
      <c r="D615" s="72" t="s">
        <v>765</v>
      </c>
      <c r="F615" t="str">
        <f t="shared" si="24"/>
        <v>6450 FRZ PFSTOUFFER ENTREE</v>
      </c>
    </row>
    <row r="616" spans="1:6" x14ac:dyDescent="0.3">
      <c r="A616" s="72" t="str">
        <f t="shared" si="25"/>
        <v>110</v>
      </c>
      <c r="B616" s="72" t="s">
        <v>749</v>
      </c>
      <c r="C616" s="72" t="str">
        <f>"6460"</f>
        <v>6460</v>
      </c>
      <c r="D616" s="72" t="s">
        <v>766</v>
      </c>
      <c r="F616" t="str">
        <f t="shared" si="24"/>
        <v>6460 FRZ PFVEGETABLES</v>
      </c>
    </row>
    <row r="617" spans="1:6" x14ac:dyDescent="0.3">
      <c r="A617" s="72" t="str">
        <f t="shared" si="25"/>
        <v>110</v>
      </c>
      <c r="B617" s="72" t="s">
        <v>749</v>
      </c>
      <c r="C617" s="72" t="str">
        <f>"6470"</f>
        <v>6470</v>
      </c>
      <c r="D617" s="72" t="s">
        <v>767</v>
      </c>
      <c r="F617" t="str">
        <f t="shared" si="24"/>
        <v>6470 FRZ PFMISCELLANEOUS</v>
      </c>
    </row>
    <row r="618" spans="1:6" x14ac:dyDescent="0.3">
      <c r="A618" s="72" t="str">
        <f t="shared" si="25"/>
        <v>110</v>
      </c>
      <c r="B618" s="72" t="s">
        <v>749</v>
      </c>
      <c r="C618" s="72" t="str">
        <f>"6480"</f>
        <v>6480</v>
      </c>
      <c r="D618" s="72" t="s">
        <v>768</v>
      </c>
      <c r="F618" t="str">
        <f t="shared" si="24"/>
        <v>6480 PFBREADING-STUFFINGS</v>
      </c>
    </row>
    <row r="619" spans="1:6" x14ac:dyDescent="0.3">
      <c r="A619" s="72" t="str">
        <f t="shared" si="25"/>
        <v>110</v>
      </c>
      <c r="B619" s="72" t="s">
        <v>749</v>
      </c>
      <c r="C619" s="72" t="str">
        <f>"6500"</f>
        <v>6500</v>
      </c>
      <c r="D619" s="72" t="s">
        <v>769</v>
      </c>
      <c r="F619" t="str">
        <f t="shared" si="24"/>
        <v>6500 PFCHEESE PACKAGED</v>
      </c>
    </row>
    <row r="620" spans="1:6" x14ac:dyDescent="0.3">
      <c r="A620" s="72" t="str">
        <f t="shared" si="25"/>
        <v>110</v>
      </c>
      <c r="B620" s="72" t="s">
        <v>749</v>
      </c>
      <c r="C620" s="72" t="str">
        <f>"6510"</f>
        <v>6510</v>
      </c>
      <c r="D620" s="72" t="s">
        <v>770</v>
      </c>
      <c r="F620" t="str">
        <f t="shared" si="24"/>
        <v>6510 PFCHEESE PACKAGED BK</v>
      </c>
    </row>
    <row r="621" spans="1:6" x14ac:dyDescent="0.3">
      <c r="A621" s="72" t="str">
        <f t="shared" si="25"/>
        <v>110</v>
      </c>
      <c r="B621" s="72" t="s">
        <v>749</v>
      </c>
      <c r="C621" s="72" t="str">
        <f>"6520"</f>
        <v>6520</v>
      </c>
      <c r="D621" s="72" t="s">
        <v>771</v>
      </c>
      <c r="F621" t="str">
        <f t="shared" si="24"/>
        <v>6520 PFCOFFEE-CRMERS-CAPP</v>
      </c>
    </row>
    <row r="622" spans="1:6" x14ac:dyDescent="0.3">
      <c r="A622" s="72" t="str">
        <f t="shared" si="25"/>
        <v>110</v>
      </c>
      <c r="B622" s="72" t="s">
        <v>749</v>
      </c>
      <c r="C622" s="72" t="str">
        <f>"6530"</f>
        <v>6530</v>
      </c>
      <c r="D622" s="72" t="s">
        <v>772</v>
      </c>
      <c r="F622" t="str">
        <f t="shared" si="24"/>
        <v>6530 PFCOFFEE-CRMR-CAPP BK</v>
      </c>
    </row>
    <row r="623" spans="1:6" x14ac:dyDescent="0.3">
      <c r="A623" s="72" t="str">
        <f t="shared" si="25"/>
        <v>110</v>
      </c>
      <c r="B623" s="72" t="s">
        <v>749</v>
      </c>
      <c r="C623" s="72" t="str">
        <f>"6540"</f>
        <v>6540</v>
      </c>
      <c r="D623" s="72" t="s">
        <v>773</v>
      </c>
      <c r="F623" t="str">
        <f t="shared" si="24"/>
        <v>6540 PFCONDIMENTS-SAUCES</v>
      </c>
    </row>
    <row r="624" spans="1:6" x14ac:dyDescent="0.3">
      <c r="A624" s="72" t="str">
        <f t="shared" si="25"/>
        <v>110</v>
      </c>
      <c r="B624" s="72" t="s">
        <v>749</v>
      </c>
      <c r="C624" s="72" t="str">
        <f>"6550"</f>
        <v>6550</v>
      </c>
      <c r="D624" s="72" t="s">
        <v>774</v>
      </c>
      <c r="F624" t="str">
        <f t="shared" si="24"/>
        <v>6550 PFCONDIMENTS-SAUCE BK</v>
      </c>
    </row>
    <row r="625" spans="1:6" x14ac:dyDescent="0.3">
      <c r="A625" s="72" t="str">
        <f t="shared" si="25"/>
        <v>110</v>
      </c>
      <c r="B625" s="72" t="s">
        <v>749</v>
      </c>
      <c r="C625" s="72" t="str">
        <f>"6560"</f>
        <v>6560</v>
      </c>
      <c r="D625" s="72" t="s">
        <v>775</v>
      </c>
      <c r="F625" t="str">
        <f t="shared" si="24"/>
        <v>6560 PFCRACKERS-CROUTONS</v>
      </c>
    </row>
    <row r="626" spans="1:6" x14ac:dyDescent="0.3">
      <c r="A626" s="72" t="str">
        <f t="shared" si="25"/>
        <v>110</v>
      </c>
      <c r="B626" s="72" t="s">
        <v>749</v>
      </c>
      <c r="C626" s="72" t="str">
        <f>"6570"</f>
        <v>6570</v>
      </c>
      <c r="D626" s="72" t="s">
        <v>776</v>
      </c>
      <c r="F626" t="str">
        <f t="shared" si="24"/>
        <v>6570 PFDRINK MIXES</v>
      </c>
    </row>
    <row r="627" spans="1:6" x14ac:dyDescent="0.3">
      <c r="A627" s="72" t="str">
        <f t="shared" si="25"/>
        <v>110</v>
      </c>
      <c r="B627" s="72" t="s">
        <v>749</v>
      </c>
      <c r="C627" s="72" t="str">
        <f>"6590"</f>
        <v>6590</v>
      </c>
      <c r="D627" s="72" t="s">
        <v>777</v>
      </c>
      <c r="F627" t="str">
        <f t="shared" si="24"/>
        <v>6590 PFFLOUR &amp; YEAST</v>
      </c>
    </row>
    <row r="628" spans="1:6" x14ac:dyDescent="0.3">
      <c r="A628" s="72" t="str">
        <f t="shared" si="25"/>
        <v>110</v>
      </c>
      <c r="B628" s="72" t="s">
        <v>749</v>
      </c>
      <c r="C628" s="72" t="str">
        <f>"6600"</f>
        <v>6600</v>
      </c>
      <c r="D628" s="72" t="s">
        <v>778</v>
      </c>
      <c r="F628" t="str">
        <f t="shared" si="24"/>
        <v>6600 PFFRUITS</v>
      </c>
    </row>
    <row r="629" spans="1:6" x14ac:dyDescent="0.3">
      <c r="A629" s="72" t="str">
        <f t="shared" si="25"/>
        <v>110</v>
      </c>
      <c r="B629" s="72" t="s">
        <v>749</v>
      </c>
      <c r="C629" s="72" t="str">
        <f>"6610"</f>
        <v>6610</v>
      </c>
      <c r="D629" s="72" t="s">
        <v>779</v>
      </c>
      <c r="F629" t="str">
        <f t="shared" si="24"/>
        <v>6610 PFFRUITS BK</v>
      </c>
    </row>
    <row r="630" spans="1:6" x14ac:dyDescent="0.3">
      <c r="A630" s="72" t="str">
        <f t="shared" si="25"/>
        <v>110</v>
      </c>
      <c r="B630" s="72" t="s">
        <v>749</v>
      </c>
      <c r="C630" s="72" t="str">
        <f>"6620"</f>
        <v>6620</v>
      </c>
      <c r="D630" s="72" t="s">
        <v>780</v>
      </c>
      <c r="F630" t="str">
        <f t="shared" si="24"/>
        <v>6620 PFGRAVY</v>
      </c>
    </row>
    <row r="631" spans="1:6" x14ac:dyDescent="0.3">
      <c r="A631" s="72" t="str">
        <f t="shared" si="25"/>
        <v>110</v>
      </c>
      <c r="B631" s="72" t="s">
        <v>749</v>
      </c>
      <c r="C631" s="72" t="str">
        <f>"6630"</f>
        <v>6630</v>
      </c>
      <c r="D631" s="72" t="s">
        <v>781</v>
      </c>
      <c r="F631" t="str">
        <f t="shared" si="24"/>
        <v>6630 PFGRAVY BK</v>
      </c>
    </row>
    <row r="632" spans="1:6" x14ac:dyDescent="0.3">
      <c r="A632" s="72" t="str">
        <f t="shared" si="25"/>
        <v>110</v>
      </c>
      <c r="B632" s="72" t="s">
        <v>749</v>
      </c>
      <c r="C632" s="72" t="str">
        <f>"6640"</f>
        <v>6640</v>
      </c>
      <c r="D632" s="72" t="s">
        <v>782</v>
      </c>
      <c r="F632" t="str">
        <f t="shared" si="24"/>
        <v>6640 PFICE CREAM CONES</v>
      </c>
    </row>
    <row r="633" spans="1:6" x14ac:dyDescent="0.3">
      <c r="A633" s="72" t="str">
        <f t="shared" si="25"/>
        <v>110</v>
      </c>
      <c r="B633" s="72" t="s">
        <v>749</v>
      </c>
      <c r="C633" s="72" t="str">
        <f>"6660"</f>
        <v>6660</v>
      </c>
      <c r="D633" s="72" t="s">
        <v>783</v>
      </c>
      <c r="F633" t="str">
        <f t="shared" si="24"/>
        <v>6660 PFICE CREAM TOPPINGS</v>
      </c>
    </row>
    <row r="634" spans="1:6" x14ac:dyDescent="0.3">
      <c r="A634" s="72" t="str">
        <f t="shared" si="25"/>
        <v>110</v>
      </c>
      <c r="B634" s="72" t="s">
        <v>749</v>
      </c>
      <c r="C634" s="72" t="str">
        <f>"6670"</f>
        <v>6670</v>
      </c>
      <c r="D634" s="72" t="s">
        <v>784</v>
      </c>
      <c r="F634" t="str">
        <f t="shared" si="24"/>
        <v>6670 PFICE CREAM TOPPNG BK</v>
      </c>
    </row>
    <row r="635" spans="1:6" x14ac:dyDescent="0.3">
      <c r="A635" s="72" t="str">
        <f t="shared" si="25"/>
        <v>110</v>
      </c>
      <c r="B635" s="72" t="s">
        <v>749</v>
      </c>
      <c r="C635" s="72" t="str">
        <f>"6680"</f>
        <v>6680</v>
      </c>
      <c r="D635" s="72" t="s">
        <v>785</v>
      </c>
      <c r="F635" t="str">
        <f t="shared" si="24"/>
        <v>6680 PFJELLY-PRESERVES</v>
      </c>
    </row>
    <row r="636" spans="1:6" x14ac:dyDescent="0.3">
      <c r="A636" s="72" t="str">
        <f t="shared" si="25"/>
        <v>110</v>
      </c>
      <c r="B636" s="72" t="s">
        <v>749</v>
      </c>
      <c r="C636" s="72" t="str">
        <f>"6690"</f>
        <v>6690</v>
      </c>
      <c r="D636" s="72" t="s">
        <v>786</v>
      </c>
      <c r="F636" t="str">
        <f t="shared" si="24"/>
        <v>6690 PFKETCHUPS</v>
      </c>
    </row>
    <row r="637" spans="1:6" x14ac:dyDescent="0.3">
      <c r="A637" s="72" t="str">
        <f t="shared" si="25"/>
        <v>110</v>
      </c>
      <c r="B637" s="72" t="s">
        <v>749</v>
      </c>
      <c r="C637" s="72" t="str">
        <f>"6700"</f>
        <v>6700</v>
      </c>
      <c r="D637" s="72" t="s">
        <v>787</v>
      </c>
      <c r="F637" t="str">
        <f t="shared" si="24"/>
        <v>6700 PFKETCHUPS BK</v>
      </c>
    </row>
    <row r="638" spans="1:6" x14ac:dyDescent="0.3">
      <c r="A638" s="72" t="str">
        <f t="shared" si="25"/>
        <v>110</v>
      </c>
      <c r="B638" s="72" t="s">
        <v>749</v>
      </c>
      <c r="C638" s="72" t="str">
        <f>"6710"</f>
        <v>6710</v>
      </c>
      <c r="D638" s="72" t="s">
        <v>788</v>
      </c>
      <c r="F638" t="str">
        <f t="shared" si="24"/>
        <v>6710 PFMARGARINE-BUTTER</v>
      </c>
    </row>
    <row r="639" spans="1:6" x14ac:dyDescent="0.3">
      <c r="A639" s="72" t="str">
        <f t="shared" si="25"/>
        <v>110</v>
      </c>
      <c r="B639" s="72" t="s">
        <v>749</v>
      </c>
      <c r="C639" s="72" t="str">
        <f>"6720"</f>
        <v>6720</v>
      </c>
      <c r="D639" s="72" t="s">
        <v>789</v>
      </c>
      <c r="F639" t="str">
        <f t="shared" si="24"/>
        <v>6720 PFMAYONNAISE</v>
      </c>
    </row>
    <row r="640" spans="1:6" x14ac:dyDescent="0.3">
      <c r="A640" s="72" t="str">
        <f t="shared" si="25"/>
        <v>110</v>
      </c>
      <c r="B640" s="72" t="s">
        <v>749</v>
      </c>
      <c r="C640" s="72" t="str">
        <f>"6730"</f>
        <v>6730</v>
      </c>
      <c r="D640" s="72" t="s">
        <v>790</v>
      </c>
      <c r="F640" t="str">
        <f t="shared" si="24"/>
        <v>6730 PFMAYONNAISE BK</v>
      </c>
    </row>
    <row r="641" spans="1:6" x14ac:dyDescent="0.3">
      <c r="A641" s="72" t="str">
        <f t="shared" si="25"/>
        <v>110</v>
      </c>
      <c r="B641" s="72" t="s">
        <v>749</v>
      </c>
      <c r="C641" s="72" t="str">
        <f>"6740"</f>
        <v>6740</v>
      </c>
      <c r="D641" s="72" t="s">
        <v>791</v>
      </c>
      <c r="F641" t="str">
        <f t="shared" si="24"/>
        <v>6740 PFMEXICAN FOOD</v>
      </c>
    </row>
    <row r="642" spans="1:6" x14ac:dyDescent="0.3">
      <c r="A642" s="72" t="str">
        <f t="shared" si="25"/>
        <v>110</v>
      </c>
      <c r="B642" s="72" t="s">
        <v>749</v>
      </c>
      <c r="C642" s="72" t="str">
        <f>"6750"</f>
        <v>6750</v>
      </c>
      <c r="D642" s="72" t="s">
        <v>792</v>
      </c>
      <c r="F642" t="str">
        <f t="shared" si="24"/>
        <v>6750 PFMEXICAN FOOD BK</v>
      </c>
    </row>
    <row r="643" spans="1:6" x14ac:dyDescent="0.3">
      <c r="A643" s="72" t="str">
        <f t="shared" si="25"/>
        <v>110</v>
      </c>
      <c r="B643" s="72" t="s">
        <v>749</v>
      </c>
      <c r="C643" s="72" t="str">
        <f>"6760"</f>
        <v>6760</v>
      </c>
      <c r="D643" s="72" t="s">
        <v>793</v>
      </c>
      <c r="F643" t="str">
        <f t="shared" si="24"/>
        <v>6760 PFMUSTARD</v>
      </c>
    </row>
    <row r="644" spans="1:6" x14ac:dyDescent="0.3">
      <c r="A644" s="72" t="str">
        <f t="shared" si="25"/>
        <v>110</v>
      </c>
      <c r="B644" s="72" t="s">
        <v>749</v>
      </c>
      <c r="C644" s="72" t="str">
        <f>"6770"</f>
        <v>6770</v>
      </c>
      <c r="D644" s="72" t="s">
        <v>794</v>
      </c>
      <c r="F644" t="str">
        <f t="shared" ref="F644:F707" si="26">C644&amp;" "&amp;D644</f>
        <v>6770 PFMUSTARD BK</v>
      </c>
    </row>
    <row r="645" spans="1:6" x14ac:dyDescent="0.3">
      <c r="A645" s="72" t="str">
        <f t="shared" si="25"/>
        <v>110</v>
      </c>
      <c r="B645" s="72" t="s">
        <v>749</v>
      </c>
      <c r="C645" s="72" t="str">
        <f>"6780"</f>
        <v>6780</v>
      </c>
      <c r="D645" s="72" t="s">
        <v>795</v>
      </c>
      <c r="F645" t="str">
        <f t="shared" si="26"/>
        <v>6780 PFOILS-SHORTENINGS</v>
      </c>
    </row>
    <row r="646" spans="1:6" x14ac:dyDescent="0.3">
      <c r="A646" s="72" t="str">
        <f t="shared" si="25"/>
        <v>110</v>
      </c>
      <c r="B646" s="72" t="s">
        <v>749</v>
      </c>
      <c r="C646" s="72" t="str">
        <f>"6790"</f>
        <v>6790</v>
      </c>
      <c r="D646" s="72" t="s">
        <v>796</v>
      </c>
      <c r="F646" t="str">
        <f t="shared" si="26"/>
        <v>6790 PFOILS-SHORTENINGS BK</v>
      </c>
    </row>
    <row r="647" spans="1:6" x14ac:dyDescent="0.3">
      <c r="A647" s="72" t="str">
        <f t="shared" si="25"/>
        <v>110</v>
      </c>
      <c r="B647" s="72" t="s">
        <v>749</v>
      </c>
      <c r="C647" s="72" t="str">
        <f>"6800"</f>
        <v>6800</v>
      </c>
      <c r="D647" s="72" t="s">
        <v>797</v>
      </c>
      <c r="F647" t="str">
        <f t="shared" si="26"/>
        <v>6800 PFPANCAKE MX-SYRUP</v>
      </c>
    </row>
    <row r="648" spans="1:6" x14ac:dyDescent="0.3">
      <c r="A648" s="72" t="str">
        <f t="shared" si="25"/>
        <v>110</v>
      </c>
      <c r="B648" s="72" t="s">
        <v>749</v>
      </c>
      <c r="C648" s="72" t="str">
        <f>"6810"</f>
        <v>6810</v>
      </c>
      <c r="D648" s="72" t="s">
        <v>798</v>
      </c>
      <c r="F648" t="str">
        <f t="shared" si="26"/>
        <v>6810 PFPANCAKE MX-SYRUP BK</v>
      </c>
    </row>
    <row r="649" spans="1:6" x14ac:dyDescent="0.3">
      <c r="A649" s="72" t="str">
        <f t="shared" si="25"/>
        <v>110</v>
      </c>
      <c r="B649" s="72" t="s">
        <v>749</v>
      </c>
      <c r="C649" s="72" t="str">
        <f>"6830"</f>
        <v>6830</v>
      </c>
      <c r="D649" s="72" t="s">
        <v>799</v>
      </c>
      <c r="F649" t="str">
        <f t="shared" si="26"/>
        <v>6830 PFPICKLES-OLIVES</v>
      </c>
    </row>
    <row r="650" spans="1:6" x14ac:dyDescent="0.3">
      <c r="A650" s="72" t="str">
        <f t="shared" si="25"/>
        <v>110</v>
      </c>
      <c r="B650" s="72" t="s">
        <v>749</v>
      </c>
      <c r="C650" s="72" t="str">
        <f>"6840"</f>
        <v>6840</v>
      </c>
      <c r="D650" s="72" t="s">
        <v>800</v>
      </c>
      <c r="F650" t="str">
        <f t="shared" si="26"/>
        <v>6840 PFPICKLES-OLIVES BK</v>
      </c>
    </row>
    <row r="651" spans="1:6" x14ac:dyDescent="0.3">
      <c r="A651" s="72" t="str">
        <f t="shared" si="25"/>
        <v>110</v>
      </c>
      <c r="B651" s="72" t="s">
        <v>749</v>
      </c>
      <c r="C651" s="72" t="str">
        <f>"6850"</f>
        <v>6850</v>
      </c>
      <c r="D651" s="72" t="s">
        <v>801</v>
      </c>
      <c r="F651" t="str">
        <f t="shared" si="26"/>
        <v>6850 PFPIZZA SAUCES</v>
      </c>
    </row>
    <row r="652" spans="1:6" x14ac:dyDescent="0.3">
      <c r="A652" s="72" t="str">
        <f t="shared" si="25"/>
        <v>110</v>
      </c>
      <c r="B652" s="72" t="s">
        <v>749</v>
      </c>
      <c r="C652" s="72" t="str">
        <f>"6860"</f>
        <v>6860</v>
      </c>
      <c r="D652" s="72" t="s">
        <v>802</v>
      </c>
      <c r="F652" t="str">
        <f t="shared" si="26"/>
        <v>6860 PFPIZZA SAUCES BK</v>
      </c>
    </row>
    <row r="653" spans="1:6" x14ac:dyDescent="0.3">
      <c r="A653" s="72" t="str">
        <f t="shared" si="25"/>
        <v>110</v>
      </c>
      <c r="B653" s="72" t="s">
        <v>749</v>
      </c>
      <c r="C653" s="72" t="str">
        <f>"6870"</f>
        <v>6870</v>
      </c>
      <c r="D653" s="72" t="s">
        <v>803</v>
      </c>
      <c r="F653" t="str">
        <f t="shared" si="26"/>
        <v>6870 PFPOPCORN-SUPPLIES</v>
      </c>
    </row>
    <row r="654" spans="1:6" x14ac:dyDescent="0.3">
      <c r="A654" s="72" t="str">
        <f t="shared" si="25"/>
        <v>110</v>
      </c>
      <c r="B654" s="72" t="s">
        <v>749</v>
      </c>
      <c r="C654" s="72" t="str">
        <f>"6890"</f>
        <v>6890</v>
      </c>
      <c r="D654" s="72" t="s">
        <v>804</v>
      </c>
      <c r="F654" t="str">
        <f t="shared" si="26"/>
        <v>6890 PFPOTATOES</v>
      </c>
    </row>
    <row r="655" spans="1:6" x14ac:dyDescent="0.3">
      <c r="A655" s="72" t="str">
        <f t="shared" si="25"/>
        <v>110</v>
      </c>
      <c r="B655" s="72" t="s">
        <v>749</v>
      </c>
      <c r="C655" s="72" t="str">
        <f>"6910"</f>
        <v>6910</v>
      </c>
      <c r="D655" s="72" t="s">
        <v>805</v>
      </c>
      <c r="F655" t="str">
        <f t="shared" si="26"/>
        <v>6910 PFPUDDINGS</v>
      </c>
    </row>
    <row r="656" spans="1:6" x14ac:dyDescent="0.3">
      <c r="A656" s="72" t="str">
        <f t="shared" si="25"/>
        <v>110</v>
      </c>
      <c r="B656" s="72" t="s">
        <v>749</v>
      </c>
      <c r="C656" s="72" t="str">
        <f>"6920"</f>
        <v>6920</v>
      </c>
      <c r="D656" s="72" t="s">
        <v>806</v>
      </c>
      <c r="F656" t="str">
        <f t="shared" si="26"/>
        <v>6920 PFPUDDINGS BK</v>
      </c>
    </row>
    <row r="657" spans="1:6" x14ac:dyDescent="0.3">
      <c r="A657" s="72" t="str">
        <f t="shared" si="25"/>
        <v>110</v>
      </c>
      <c r="B657" s="72" t="s">
        <v>749</v>
      </c>
      <c r="C657" s="72" t="str">
        <f>"6930"</f>
        <v>6930</v>
      </c>
      <c r="D657" s="72" t="s">
        <v>807</v>
      </c>
      <c r="F657" t="str">
        <f t="shared" si="26"/>
        <v>6930 PFSALAD DRESSINGS</v>
      </c>
    </row>
    <row r="658" spans="1:6" x14ac:dyDescent="0.3">
      <c r="A658" s="72" t="str">
        <f t="shared" si="25"/>
        <v>110</v>
      </c>
      <c r="B658" s="72" t="s">
        <v>749</v>
      </c>
      <c r="C658" s="72" t="str">
        <f>"6940"</f>
        <v>6940</v>
      </c>
      <c r="D658" s="72" t="s">
        <v>808</v>
      </c>
      <c r="F658" t="str">
        <f t="shared" si="26"/>
        <v>6940 PFSALAD DRESSINGS BK</v>
      </c>
    </row>
    <row r="659" spans="1:6" x14ac:dyDescent="0.3">
      <c r="A659" s="72" t="str">
        <f t="shared" si="25"/>
        <v>110</v>
      </c>
      <c r="B659" s="72" t="s">
        <v>749</v>
      </c>
      <c r="C659" s="72" t="str">
        <f>"6950"</f>
        <v>6950</v>
      </c>
      <c r="D659" s="72" t="s">
        <v>809</v>
      </c>
      <c r="F659" t="str">
        <f t="shared" si="26"/>
        <v>6950 PFSALT &amp; PEPPER</v>
      </c>
    </row>
    <row r="660" spans="1:6" x14ac:dyDescent="0.3">
      <c r="A660" s="72" t="str">
        <f t="shared" si="25"/>
        <v>110</v>
      </c>
      <c r="B660" s="72" t="s">
        <v>749</v>
      </c>
      <c r="C660" s="72" t="str">
        <f>"6960"</f>
        <v>6960</v>
      </c>
      <c r="D660" s="72" t="s">
        <v>810</v>
      </c>
      <c r="F660" t="str">
        <f t="shared" si="26"/>
        <v>6960 PFSALT &amp; PEPPER BK</v>
      </c>
    </row>
    <row r="661" spans="1:6" x14ac:dyDescent="0.3">
      <c r="A661" s="72" t="str">
        <f t="shared" si="25"/>
        <v>110</v>
      </c>
      <c r="B661" s="72" t="s">
        <v>749</v>
      </c>
      <c r="C661" s="72" t="str">
        <f>"6970"</f>
        <v>6970</v>
      </c>
      <c r="D661" s="72" t="s">
        <v>811</v>
      </c>
      <c r="F661" t="str">
        <f t="shared" si="26"/>
        <v>6970 PFSAUCE-BAR-B-QUE</v>
      </c>
    </row>
    <row r="662" spans="1:6" x14ac:dyDescent="0.3">
      <c r="A662" s="72" t="str">
        <f t="shared" si="25"/>
        <v>110</v>
      </c>
      <c r="B662" s="72" t="s">
        <v>749</v>
      </c>
      <c r="C662" s="72" t="str">
        <f>"6980"</f>
        <v>6980</v>
      </c>
      <c r="D662" s="72" t="s">
        <v>812</v>
      </c>
      <c r="F662" t="str">
        <f t="shared" si="26"/>
        <v>6980 PFSAUCE-BAR-B-QUE BK</v>
      </c>
    </row>
    <row r="663" spans="1:6" x14ac:dyDescent="0.3">
      <c r="A663" s="72" t="str">
        <f t="shared" ref="A663:A680" si="27">"110"</f>
        <v>110</v>
      </c>
      <c r="B663" s="72" t="s">
        <v>749</v>
      </c>
      <c r="C663" s="72" t="str">
        <f>"6990"</f>
        <v>6990</v>
      </c>
      <c r="D663" s="72" t="s">
        <v>813</v>
      </c>
      <c r="F663" t="str">
        <f t="shared" si="26"/>
        <v>6990 PFSAUCE-COCKTAIL-HOT</v>
      </c>
    </row>
    <row r="664" spans="1:6" x14ac:dyDescent="0.3">
      <c r="A664" s="72" t="str">
        <f t="shared" si="27"/>
        <v>110</v>
      </c>
      <c r="B664" s="72" t="s">
        <v>749</v>
      </c>
      <c r="C664" s="72" t="str">
        <f>"7000"</f>
        <v>7000</v>
      </c>
      <c r="D664" s="72" t="s">
        <v>814</v>
      </c>
      <c r="F664" t="str">
        <f t="shared" si="26"/>
        <v>7000 PFSAUCE-CKTAIL-HOT BK</v>
      </c>
    </row>
    <row r="665" spans="1:6" x14ac:dyDescent="0.3">
      <c r="A665" s="72" t="str">
        <f t="shared" si="27"/>
        <v>110</v>
      </c>
      <c r="B665" s="72" t="s">
        <v>749</v>
      </c>
      <c r="C665" s="72" t="str">
        <f>"7010"</f>
        <v>7010</v>
      </c>
      <c r="D665" s="72" t="s">
        <v>815</v>
      </c>
      <c r="F665" t="str">
        <f t="shared" si="26"/>
        <v>7010 PFSAUCE-SPAGHETTI</v>
      </c>
    </row>
    <row r="666" spans="1:6" x14ac:dyDescent="0.3">
      <c r="A666" s="72" t="str">
        <f t="shared" si="27"/>
        <v>110</v>
      </c>
      <c r="B666" s="72" t="s">
        <v>749</v>
      </c>
      <c r="C666" s="72" t="str">
        <f>"7020"</f>
        <v>7020</v>
      </c>
      <c r="D666" s="72" t="s">
        <v>816</v>
      </c>
      <c r="F666" t="str">
        <f t="shared" si="26"/>
        <v>7020 PFSAUCE-SPAGHETTI BK</v>
      </c>
    </row>
    <row r="667" spans="1:6" x14ac:dyDescent="0.3">
      <c r="A667" s="72" t="str">
        <f t="shared" si="27"/>
        <v>110</v>
      </c>
      <c r="B667" s="72" t="s">
        <v>749</v>
      </c>
      <c r="C667" s="72" t="str">
        <f>"7030"</f>
        <v>7030</v>
      </c>
      <c r="D667" s="72" t="s">
        <v>817</v>
      </c>
      <c r="F667" t="str">
        <f t="shared" si="26"/>
        <v>7030 PFSAUCE-TOMATO</v>
      </c>
    </row>
    <row r="668" spans="1:6" x14ac:dyDescent="0.3">
      <c r="A668" s="72" t="str">
        <f t="shared" si="27"/>
        <v>110</v>
      </c>
      <c r="B668" s="72" t="s">
        <v>749</v>
      </c>
      <c r="C668" s="72" t="str">
        <f>"7040"</f>
        <v>7040</v>
      </c>
      <c r="D668" s="72" t="s">
        <v>818</v>
      </c>
      <c r="F668" t="str">
        <f t="shared" si="26"/>
        <v>7040 PFSAUCE-TOMATO BK</v>
      </c>
    </row>
    <row r="669" spans="1:6" x14ac:dyDescent="0.3">
      <c r="A669" s="72" t="str">
        <f t="shared" si="27"/>
        <v>110</v>
      </c>
      <c r="B669" s="72" t="s">
        <v>749</v>
      </c>
      <c r="C669" s="72" t="str">
        <f>"7050"</f>
        <v>7050</v>
      </c>
      <c r="D669" s="72" t="s">
        <v>819</v>
      </c>
      <c r="F669" t="str">
        <f t="shared" si="26"/>
        <v>7050 PFSOUP CANNED</v>
      </c>
    </row>
    <row r="670" spans="1:6" x14ac:dyDescent="0.3">
      <c r="A670" s="72" t="str">
        <f t="shared" si="27"/>
        <v>110</v>
      </c>
      <c r="B670" s="72" t="s">
        <v>749</v>
      </c>
      <c r="C670" s="72" t="str">
        <f>"7060"</f>
        <v>7060</v>
      </c>
      <c r="D670" s="72" t="s">
        <v>820</v>
      </c>
      <c r="F670" t="str">
        <f t="shared" si="26"/>
        <v>7060 PFSOUP CANNED BK</v>
      </c>
    </row>
    <row r="671" spans="1:6" x14ac:dyDescent="0.3">
      <c r="A671" s="72" t="str">
        <f t="shared" si="27"/>
        <v>110</v>
      </c>
      <c r="B671" s="72" t="s">
        <v>749</v>
      </c>
      <c r="C671" s="72" t="str">
        <f>"7070"</f>
        <v>7070</v>
      </c>
      <c r="D671" s="72" t="s">
        <v>821</v>
      </c>
      <c r="F671" t="str">
        <f t="shared" si="26"/>
        <v>7070 PFSPAGHETTI-NOODLES</v>
      </c>
    </row>
    <row r="672" spans="1:6" x14ac:dyDescent="0.3">
      <c r="A672" s="72" t="str">
        <f t="shared" si="27"/>
        <v>110</v>
      </c>
      <c r="B672" s="72" t="s">
        <v>749</v>
      </c>
      <c r="C672" s="72" t="str">
        <f>"7090"</f>
        <v>7090</v>
      </c>
      <c r="D672" s="72" t="s">
        <v>822</v>
      </c>
      <c r="F672" t="str">
        <f t="shared" si="26"/>
        <v>7090 PFSPICES</v>
      </c>
    </row>
    <row r="673" spans="1:6" x14ac:dyDescent="0.3">
      <c r="A673" s="72" t="str">
        <f t="shared" si="27"/>
        <v>110</v>
      </c>
      <c r="B673" s="72" t="s">
        <v>749</v>
      </c>
      <c r="C673" s="72" t="str">
        <f>"7100"</f>
        <v>7100</v>
      </c>
      <c r="D673" s="72" t="s">
        <v>823</v>
      </c>
      <c r="F673" t="str">
        <f t="shared" si="26"/>
        <v>7100 PFSPICES BK</v>
      </c>
    </row>
    <row r="674" spans="1:6" x14ac:dyDescent="0.3">
      <c r="A674" s="72" t="str">
        <f t="shared" si="27"/>
        <v>110</v>
      </c>
      <c r="B674" s="72" t="s">
        <v>749</v>
      </c>
      <c r="C674" s="72" t="str">
        <f>"7110"</f>
        <v>7110</v>
      </c>
      <c r="D674" s="72" t="s">
        <v>824</v>
      </c>
      <c r="F674" t="str">
        <f t="shared" si="26"/>
        <v>7110 PFTUNA</v>
      </c>
    </row>
    <row r="675" spans="1:6" x14ac:dyDescent="0.3">
      <c r="A675" s="72" t="str">
        <f t="shared" si="27"/>
        <v>110</v>
      </c>
      <c r="B675" s="72" t="s">
        <v>749</v>
      </c>
      <c r="C675" s="72" t="str">
        <f>"7120"</f>
        <v>7120</v>
      </c>
      <c r="D675" s="72" t="s">
        <v>825</v>
      </c>
      <c r="F675" t="str">
        <f t="shared" si="26"/>
        <v>7120 PFTUNA BK</v>
      </c>
    </row>
    <row r="676" spans="1:6" x14ac:dyDescent="0.3">
      <c r="A676" s="72" t="str">
        <f t="shared" si="27"/>
        <v>110</v>
      </c>
      <c r="B676" s="72" t="s">
        <v>749</v>
      </c>
      <c r="C676" s="72" t="str">
        <f>"7130"</f>
        <v>7130</v>
      </c>
      <c r="D676" s="72" t="s">
        <v>826</v>
      </c>
      <c r="F676" t="str">
        <f t="shared" si="26"/>
        <v>7130 PFVEGETABLES</v>
      </c>
    </row>
    <row r="677" spans="1:6" x14ac:dyDescent="0.3">
      <c r="A677" s="72" t="str">
        <f t="shared" si="27"/>
        <v>110</v>
      </c>
      <c r="B677" s="72" t="s">
        <v>749</v>
      </c>
      <c r="C677" s="72" t="str">
        <f>"7140"</f>
        <v>7140</v>
      </c>
      <c r="D677" s="72" t="s">
        <v>827</v>
      </c>
      <c r="F677" t="str">
        <f t="shared" si="26"/>
        <v>7140 PFVEGETABLES BK</v>
      </c>
    </row>
    <row r="678" spans="1:6" x14ac:dyDescent="0.3">
      <c r="A678" s="72" t="str">
        <f t="shared" si="27"/>
        <v>110</v>
      </c>
      <c r="B678" s="72" t="s">
        <v>749</v>
      </c>
      <c r="C678" s="72" t="str">
        <f>"7150"</f>
        <v>7150</v>
      </c>
      <c r="D678" s="72" t="s">
        <v>828</v>
      </c>
      <c r="F678" t="str">
        <f t="shared" si="26"/>
        <v>7150 PFVINEGAR</v>
      </c>
    </row>
    <row r="679" spans="1:6" x14ac:dyDescent="0.3">
      <c r="A679" s="72" t="str">
        <f t="shared" si="27"/>
        <v>110</v>
      </c>
      <c r="B679" s="72" t="s">
        <v>749</v>
      </c>
      <c r="C679" s="72" t="str">
        <f>"7160"</f>
        <v>7160</v>
      </c>
      <c r="D679" s="72" t="s">
        <v>829</v>
      </c>
      <c r="F679" t="str">
        <f t="shared" si="26"/>
        <v>7160 PFVINEGAR BK</v>
      </c>
    </row>
    <row r="680" spans="1:6" x14ac:dyDescent="0.3">
      <c r="A680" s="72" t="str">
        <f t="shared" si="27"/>
        <v>110</v>
      </c>
      <c r="B680" s="72" t="s">
        <v>749</v>
      </c>
      <c r="C680" s="72" t="str">
        <f>"7170"</f>
        <v>7170</v>
      </c>
      <c r="D680" s="72" t="s">
        <v>830</v>
      </c>
      <c r="F680" t="str">
        <f t="shared" si="26"/>
        <v>7170 WATER SOFTNERS</v>
      </c>
    </row>
    <row r="681" spans="1:6" x14ac:dyDescent="0.3">
      <c r="A681" s="72" t="str">
        <f t="shared" ref="A681:A710" si="28">"120"</f>
        <v>120</v>
      </c>
      <c r="B681" s="72" t="s">
        <v>831</v>
      </c>
      <c r="C681" s="72" t="str">
        <f>"510"</f>
        <v>510</v>
      </c>
      <c r="D681" s="72" t="s">
        <v>221</v>
      </c>
      <c r="F681" t="str">
        <f t="shared" si="26"/>
        <v>510 DELETE FILE</v>
      </c>
    </row>
    <row r="682" spans="1:6" x14ac:dyDescent="0.3">
      <c r="A682" s="72" t="str">
        <f t="shared" si="28"/>
        <v>120</v>
      </c>
      <c r="B682" s="72" t="s">
        <v>831</v>
      </c>
      <c r="C682" s="72" t="str">
        <f>"7190"</f>
        <v>7190</v>
      </c>
      <c r="D682" s="72" t="s">
        <v>832</v>
      </c>
      <c r="F682" t="str">
        <f t="shared" si="26"/>
        <v>7190 HEALTH&amp;BEAUTY CARE DEPT</v>
      </c>
    </row>
    <row r="683" spans="1:6" x14ac:dyDescent="0.3">
      <c r="A683" s="72" t="str">
        <f t="shared" si="28"/>
        <v>120</v>
      </c>
      <c r="B683" s="72" t="s">
        <v>831</v>
      </c>
      <c r="C683" s="72" t="str">
        <f>"7210"</f>
        <v>7210</v>
      </c>
      <c r="D683" s="72" t="s">
        <v>833</v>
      </c>
      <c r="F683" t="str">
        <f t="shared" si="26"/>
        <v>7210 BABY NEEDS</v>
      </c>
    </row>
    <row r="684" spans="1:6" x14ac:dyDescent="0.3">
      <c r="A684" s="72" t="str">
        <f t="shared" si="28"/>
        <v>120</v>
      </c>
      <c r="B684" s="72" t="s">
        <v>831</v>
      </c>
      <c r="C684" s="72" t="str">
        <f>"7220"</f>
        <v>7220</v>
      </c>
      <c r="D684" s="72" t="s">
        <v>834</v>
      </c>
      <c r="F684" t="str">
        <f t="shared" si="26"/>
        <v>7220 COLD &amp; COUGH REMEDIES</v>
      </c>
    </row>
    <row r="685" spans="1:6" x14ac:dyDescent="0.3">
      <c r="A685" s="72" t="str">
        <f t="shared" si="28"/>
        <v>120</v>
      </c>
      <c r="B685" s="72" t="s">
        <v>831</v>
      </c>
      <c r="C685" s="72" t="str">
        <f>"7230"</f>
        <v>7230</v>
      </c>
      <c r="D685" s="72" t="s">
        <v>835</v>
      </c>
      <c r="F685" t="str">
        <f t="shared" si="26"/>
        <v>7230 CONDOMS</v>
      </c>
    </row>
    <row r="686" spans="1:6" x14ac:dyDescent="0.3">
      <c r="A686" s="72" t="str">
        <f t="shared" si="28"/>
        <v>120</v>
      </c>
      <c r="B686" s="72" t="s">
        <v>831</v>
      </c>
      <c r="C686" s="72" t="str">
        <f>"7240"</f>
        <v>7240</v>
      </c>
      <c r="D686" s="72" t="s">
        <v>836</v>
      </c>
      <c r="F686" t="str">
        <f t="shared" si="26"/>
        <v>7240 COTTON BALLS &amp; SWABS</v>
      </c>
    </row>
    <row r="687" spans="1:6" x14ac:dyDescent="0.3">
      <c r="A687" s="72" t="str">
        <f t="shared" si="28"/>
        <v>120</v>
      </c>
      <c r="B687" s="72" t="s">
        <v>831</v>
      </c>
      <c r="C687" s="72" t="str">
        <f>"7250"</f>
        <v>7250</v>
      </c>
      <c r="D687" s="72" t="s">
        <v>837</v>
      </c>
      <c r="F687" t="str">
        <f t="shared" si="26"/>
        <v>7250 DENTAL &amp; DENTURE CARE</v>
      </c>
    </row>
    <row r="688" spans="1:6" x14ac:dyDescent="0.3">
      <c r="A688" s="72" t="str">
        <f t="shared" si="28"/>
        <v>120</v>
      </c>
      <c r="B688" s="72" t="s">
        <v>831</v>
      </c>
      <c r="C688" s="72" t="str">
        <f>"7260"</f>
        <v>7260</v>
      </c>
      <c r="D688" s="72" t="s">
        <v>838</v>
      </c>
      <c r="F688" t="str">
        <f t="shared" si="26"/>
        <v>7260 DEODORANTS</v>
      </c>
    </row>
    <row r="689" spans="1:6" x14ac:dyDescent="0.3">
      <c r="A689" s="72" t="str">
        <f t="shared" si="28"/>
        <v>120</v>
      </c>
      <c r="B689" s="72" t="s">
        <v>831</v>
      </c>
      <c r="C689" s="72" t="str">
        <f>"7270"</f>
        <v>7270</v>
      </c>
      <c r="D689" s="72" t="s">
        <v>839</v>
      </c>
      <c r="F689" t="str">
        <f t="shared" si="26"/>
        <v>7270 DIGESTIVE REMEDIES</v>
      </c>
    </row>
    <row r="690" spans="1:6" x14ac:dyDescent="0.3">
      <c r="A690" s="72" t="str">
        <f t="shared" si="28"/>
        <v>120</v>
      </c>
      <c r="B690" s="72" t="s">
        <v>831</v>
      </c>
      <c r="C690" s="72" t="str">
        <f>"7280"</f>
        <v>7280</v>
      </c>
      <c r="D690" s="72" t="s">
        <v>840</v>
      </c>
      <c r="F690" t="str">
        <f t="shared" si="26"/>
        <v>7280 EYE CARE</v>
      </c>
    </row>
    <row r="691" spans="1:6" x14ac:dyDescent="0.3">
      <c r="A691" s="72" t="str">
        <f t="shared" si="28"/>
        <v>120</v>
      </c>
      <c r="B691" s="72" t="s">
        <v>831</v>
      </c>
      <c r="C691" s="72" t="str">
        <f>"7290"</f>
        <v>7290</v>
      </c>
      <c r="D691" s="72" t="s">
        <v>841</v>
      </c>
      <c r="F691" t="str">
        <f t="shared" si="26"/>
        <v>7290 FEMININE HYGIENE</v>
      </c>
    </row>
    <row r="692" spans="1:6" x14ac:dyDescent="0.3">
      <c r="A692" s="72" t="str">
        <f t="shared" si="28"/>
        <v>120</v>
      </c>
      <c r="B692" s="72" t="s">
        <v>831</v>
      </c>
      <c r="C692" s="72" t="str">
        <f>"7300"</f>
        <v>7300</v>
      </c>
      <c r="D692" s="72" t="s">
        <v>842</v>
      </c>
      <c r="F692" t="str">
        <f t="shared" si="26"/>
        <v>7300 FEMININE HYGIENE BK</v>
      </c>
    </row>
    <row r="693" spans="1:6" x14ac:dyDescent="0.3">
      <c r="A693" s="72" t="str">
        <f t="shared" si="28"/>
        <v>120</v>
      </c>
      <c r="B693" s="72" t="s">
        <v>831</v>
      </c>
      <c r="C693" s="72" t="str">
        <f>"7310"</f>
        <v>7310</v>
      </c>
      <c r="D693" s="72" t="s">
        <v>843</v>
      </c>
      <c r="F693" t="str">
        <f t="shared" si="26"/>
        <v>7310 FIRST AID</v>
      </c>
    </row>
    <row r="694" spans="1:6" x14ac:dyDescent="0.3">
      <c r="A694" s="72" t="str">
        <f t="shared" si="28"/>
        <v>120</v>
      </c>
      <c r="B694" s="72" t="s">
        <v>831</v>
      </c>
      <c r="C694" s="72" t="str">
        <f>"7320"</f>
        <v>7320</v>
      </c>
      <c r="D694" s="72" t="s">
        <v>844</v>
      </c>
      <c r="F694" t="str">
        <f t="shared" si="26"/>
        <v>7320 HAIR CARE</v>
      </c>
    </row>
    <row r="695" spans="1:6" x14ac:dyDescent="0.3">
      <c r="A695" s="72" t="str">
        <f t="shared" si="28"/>
        <v>120</v>
      </c>
      <c r="B695" s="72" t="s">
        <v>831</v>
      </c>
      <c r="C695" s="72" t="str">
        <f>"7330"</f>
        <v>7330</v>
      </c>
      <c r="D695" s="72" t="s">
        <v>845</v>
      </c>
      <c r="F695" t="str">
        <f t="shared" si="26"/>
        <v>7330 HEADACHE &amp; PAIN RELIVERS</v>
      </c>
    </row>
    <row r="696" spans="1:6" x14ac:dyDescent="0.3">
      <c r="A696" s="72" t="str">
        <f t="shared" si="28"/>
        <v>120</v>
      </c>
      <c r="B696" s="72" t="s">
        <v>831</v>
      </c>
      <c r="C696" s="72" t="str">
        <f>"7340"</f>
        <v>7340</v>
      </c>
      <c r="D696" s="72" t="s">
        <v>846</v>
      </c>
      <c r="F696" t="str">
        <f t="shared" si="26"/>
        <v>7340 LIP BALMS</v>
      </c>
    </row>
    <row r="697" spans="1:6" x14ac:dyDescent="0.3">
      <c r="A697" s="72" t="str">
        <f t="shared" si="28"/>
        <v>120</v>
      </c>
      <c r="B697" s="72" t="s">
        <v>831</v>
      </c>
      <c r="C697" s="72" t="str">
        <f>"7350"</f>
        <v>7350</v>
      </c>
      <c r="D697" s="72" t="s">
        <v>847</v>
      </c>
      <c r="F697" t="str">
        <f t="shared" si="26"/>
        <v>7350 LITTLE DRUG-ESSENTIALS</v>
      </c>
    </row>
    <row r="698" spans="1:6" x14ac:dyDescent="0.3">
      <c r="A698" s="72" t="str">
        <f t="shared" si="28"/>
        <v>120</v>
      </c>
      <c r="B698" s="72" t="s">
        <v>831</v>
      </c>
      <c r="C698" s="72" t="str">
        <f>"7360"</f>
        <v>7360</v>
      </c>
      <c r="D698" s="72" t="s">
        <v>848</v>
      </c>
      <c r="F698" t="str">
        <f t="shared" si="26"/>
        <v>7360 LITTLE DRUG-MEDICATIONS</v>
      </c>
    </row>
    <row r="699" spans="1:6" x14ac:dyDescent="0.3">
      <c r="A699" s="72" t="str">
        <f t="shared" si="28"/>
        <v>120</v>
      </c>
      <c r="B699" s="72" t="s">
        <v>831</v>
      </c>
      <c r="C699" s="72" t="str">
        <f>"7370"</f>
        <v>7370</v>
      </c>
      <c r="D699" s="72" t="s">
        <v>849</v>
      </c>
      <c r="F699" t="str">
        <f t="shared" si="26"/>
        <v>7370 LITTLE DRUG-NECESSITIES</v>
      </c>
    </row>
    <row r="700" spans="1:6" x14ac:dyDescent="0.3">
      <c r="A700" s="72" t="str">
        <f t="shared" si="28"/>
        <v>120</v>
      </c>
      <c r="B700" s="72" t="s">
        <v>831</v>
      </c>
      <c r="C700" s="72" t="str">
        <f>"7380"</f>
        <v>7380</v>
      </c>
      <c r="D700" s="72" t="s">
        <v>850</v>
      </c>
      <c r="F700" t="str">
        <f t="shared" si="26"/>
        <v>7380 LITTLE DRUG-NECESSIT BK</v>
      </c>
    </row>
    <row r="701" spans="1:6" x14ac:dyDescent="0.3">
      <c r="A701" s="72" t="str">
        <f t="shared" si="28"/>
        <v>120</v>
      </c>
      <c r="B701" s="72" t="s">
        <v>831</v>
      </c>
      <c r="C701" s="72" t="str">
        <f>"7390"</f>
        <v>7390</v>
      </c>
      <c r="D701" s="72" t="s">
        <v>851</v>
      </c>
      <c r="F701" t="str">
        <f t="shared" si="26"/>
        <v>7390 LOTIONS &amp; OINTMENTS</v>
      </c>
    </row>
    <row r="702" spans="1:6" x14ac:dyDescent="0.3">
      <c r="A702" s="72" t="str">
        <f t="shared" si="28"/>
        <v>120</v>
      </c>
      <c r="B702" s="72" t="s">
        <v>831</v>
      </c>
      <c r="C702" s="72" t="str">
        <f>"7400"</f>
        <v>7400</v>
      </c>
      <c r="D702" s="72" t="s">
        <v>852</v>
      </c>
      <c r="F702" t="str">
        <f t="shared" si="26"/>
        <v>7400 SANITIZERS</v>
      </c>
    </row>
    <row r="703" spans="1:6" x14ac:dyDescent="0.3">
      <c r="A703" s="72" t="str">
        <f t="shared" si="28"/>
        <v>120</v>
      </c>
      <c r="B703" s="72" t="s">
        <v>831</v>
      </c>
      <c r="C703" s="72" t="str">
        <f>"7410"</f>
        <v>7410</v>
      </c>
      <c r="D703" s="72" t="s">
        <v>853</v>
      </c>
      <c r="F703" t="str">
        <f t="shared" si="26"/>
        <v>7410 SHAMPOOS</v>
      </c>
    </row>
    <row r="704" spans="1:6" x14ac:dyDescent="0.3">
      <c r="A704" s="72" t="str">
        <f t="shared" si="28"/>
        <v>120</v>
      </c>
      <c r="B704" s="72" t="s">
        <v>831</v>
      </c>
      <c r="C704" s="72" t="str">
        <f>"7420"</f>
        <v>7420</v>
      </c>
      <c r="D704" s="72" t="s">
        <v>854</v>
      </c>
      <c r="F704" t="str">
        <f t="shared" si="26"/>
        <v>7420 SHAVING PRODUCTS</v>
      </c>
    </row>
    <row r="705" spans="1:6" x14ac:dyDescent="0.3">
      <c r="A705" s="72" t="str">
        <f t="shared" si="28"/>
        <v>120</v>
      </c>
      <c r="B705" s="72" t="s">
        <v>831</v>
      </c>
      <c r="C705" s="72" t="str">
        <f>"7430"</f>
        <v>7430</v>
      </c>
      <c r="D705" s="72" t="s">
        <v>855</v>
      </c>
      <c r="F705" t="str">
        <f t="shared" si="26"/>
        <v>7430 STIMULANTS</v>
      </c>
    </row>
    <row r="706" spans="1:6" x14ac:dyDescent="0.3">
      <c r="A706" s="72" t="str">
        <f t="shared" si="28"/>
        <v>120</v>
      </c>
      <c r="B706" s="72" t="s">
        <v>831</v>
      </c>
      <c r="C706" s="72" t="str">
        <f>"7440"</f>
        <v>7440</v>
      </c>
      <c r="D706" s="72" t="s">
        <v>856</v>
      </c>
      <c r="F706" t="str">
        <f t="shared" si="26"/>
        <v>7440 SUNTAN PRODUCTS</v>
      </c>
    </row>
    <row r="707" spans="1:6" x14ac:dyDescent="0.3">
      <c r="A707" s="72" t="str">
        <f t="shared" si="28"/>
        <v>120</v>
      </c>
      <c r="B707" s="72" t="s">
        <v>831</v>
      </c>
      <c r="C707" s="72" t="str">
        <f>"7450"</f>
        <v>7450</v>
      </c>
      <c r="D707" s="72" t="s">
        <v>857</v>
      </c>
      <c r="F707" t="str">
        <f t="shared" si="26"/>
        <v>7450 HBC MISCELLANEOUS</v>
      </c>
    </row>
    <row r="708" spans="1:6" x14ac:dyDescent="0.3">
      <c r="A708" s="72" t="str">
        <f t="shared" si="28"/>
        <v>120</v>
      </c>
      <c r="B708" s="72" t="s">
        <v>831</v>
      </c>
      <c r="C708" s="72" t="str">
        <f>"7460"</f>
        <v>7460</v>
      </c>
      <c r="D708" s="72" t="s">
        <v>858</v>
      </c>
      <c r="F708" t="str">
        <f t="shared" ref="F708:F771" si="29">C708&amp;" "&amp;D708</f>
        <v>7460 HBC MISCELLANEOUS BK</v>
      </c>
    </row>
    <row r="709" spans="1:6" x14ac:dyDescent="0.3">
      <c r="A709" s="72" t="str">
        <f t="shared" si="28"/>
        <v>120</v>
      </c>
      <c r="B709" s="72" t="s">
        <v>831</v>
      </c>
      <c r="C709" s="72" t="str">
        <f>"7470"</f>
        <v>7470</v>
      </c>
      <c r="D709" s="72" t="s">
        <v>859</v>
      </c>
      <c r="F709" t="str">
        <f t="shared" si="29"/>
        <v>7470 HBC SHIPPERSDISPLAYS</v>
      </c>
    </row>
    <row r="710" spans="1:6" x14ac:dyDescent="0.3">
      <c r="A710" s="72" t="str">
        <f t="shared" si="28"/>
        <v>120</v>
      </c>
      <c r="B710" s="72" t="s">
        <v>831</v>
      </c>
      <c r="C710" s="72" t="str">
        <f>"7720"</f>
        <v>7720</v>
      </c>
      <c r="D710" s="72" t="s">
        <v>860</v>
      </c>
      <c r="F710" t="str">
        <f t="shared" si="29"/>
        <v>7720 HOUSEHOLD ITEMS</v>
      </c>
    </row>
    <row r="711" spans="1:6" x14ac:dyDescent="0.3">
      <c r="A711" s="72" t="str">
        <f t="shared" ref="A711:A727" si="30">"130"</f>
        <v>130</v>
      </c>
      <c r="B711" s="72" t="s">
        <v>861</v>
      </c>
      <c r="C711" s="72" t="str">
        <f>"510"</f>
        <v>510</v>
      </c>
      <c r="D711" s="72" t="s">
        <v>221</v>
      </c>
      <c r="F711" t="str">
        <f t="shared" si="29"/>
        <v>510 DELETE FILE</v>
      </c>
    </row>
    <row r="712" spans="1:6" x14ac:dyDescent="0.3">
      <c r="A712" s="72" t="str">
        <f t="shared" si="30"/>
        <v>130</v>
      </c>
      <c r="B712" s="72" t="s">
        <v>861</v>
      </c>
      <c r="C712" s="72" t="str">
        <f>"7480"</f>
        <v>7480</v>
      </c>
      <c r="D712" s="72" t="s">
        <v>862</v>
      </c>
      <c r="F712" t="str">
        <f t="shared" si="29"/>
        <v>7480 AUTOMOTIVE DEPARTMENT</v>
      </c>
    </row>
    <row r="713" spans="1:6" x14ac:dyDescent="0.3">
      <c r="A713" s="72" t="str">
        <f t="shared" si="30"/>
        <v>130</v>
      </c>
      <c r="B713" s="72" t="s">
        <v>861</v>
      </c>
      <c r="C713" s="72" t="str">
        <f>"7490"</f>
        <v>7490</v>
      </c>
      <c r="D713" s="72" t="s">
        <v>863</v>
      </c>
      <c r="F713" t="str">
        <f t="shared" si="29"/>
        <v>7490 ANTIFREEZE-DRY GAS</v>
      </c>
    </row>
    <row r="714" spans="1:6" x14ac:dyDescent="0.3">
      <c r="A714" s="72" t="str">
        <f t="shared" si="30"/>
        <v>130</v>
      </c>
      <c r="B714" s="72" t="s">
        <v>861</v>
      </c>
      <c r="C714" s="72" t="str">
        <f>"7500"</f>
        <v>7500</v>
      </c>
      <c r="D714" s="72" t="s">
        <v>864</v>
      </c>
      <c r="F714" t="str">
        <f t="shared" si="29"/>
        <v>7500 ANTIFREEZE-DRY GAS BK</v>
      </c>
    </row>
    <row r="715" spans="1:6" x14ac:dyDescent="0.3">
      <c r="A715" s="72" t="str">
        <f t="shared" si="30"/>
        <v>130</v>
      </c>
      <c r="B715" s="72" t="s">
        <v>861</v>
      </c>
      <c r="C715" s="72" t="str">
        <f>"7510"</f>
        <v>7510</v>
      </c>
      <c r="D715" s="72" t="s">
        <v>865</v>
      </c>
      <c r="F715" t="str">
        <f t="shared" si="29"/>
        <v>7510 AUTOMOTIVE ADDITIVES</v>
      </c>
    </row>
    <row r="716" spans="1:6" x14ac:dyDescent="0.3">
      <c r="A716" s="72" t="str">
        <f t="shared" si="30"/>
        <v>130</v>
      </c>
      <c r="B716" s="72" t="s">
        <v>861</v>
      </c>
      <c r="C716" s="72" t="str">
        <f>"7520"</f>
        <v>7520</v>
      </c>
      <c r="D716" s="72" t="s">
        <v>866</v>
      </c>
      <c r="F716" t="str">
        <f t="shared" si="29"/>
        <v>7520 AUTOMOTIVE ADDITIVES BK</v>
      </c>
    </row>
    <row r="717" spans="1:6" x14ac:dyDescent="0.3">
      <c r="A717" s="72" t="str">
        <f t="shared" si="30"/>
        <v>130</v>
      </c>
      <c r="B717" s="72" t="s">
        <v>861</v>
      </c>
      <c r="C717" s="72" t="str">
        <f>"7530"</f>
        <v>7530</v>
      </c>
      <c r="D717" s="72" t="s">
        <v>867</v>
      </c>
      <c r="F717" t="str">
        <f t="shared" si="29"/>
        <v>7530 CAR AIR FRESHENERS</v>
      </c>
    </row>
    <row r="718" spans="1:6" x14ac:dyDescent="0.3">
      <c r="A718" s="72" t="str">
        <f t="shared" si="30"/>
        <v>130</v>
      </c>
      <c r="B718" s="72" t="s">
        <v>861</v>
      </c>
      <c r="C718" s="72" t="str">
        <f>"7540"</f>
        <v>7540</v>
      </c>
      <c r="D718" s="72" t="s">
        <v>868</v>
      </c>
      <c r="F718" t="str">
        <f t="shared" si="29"/>
        <v>7540 CAR WAXES-CLEANERS</v>
      </c>
    </row>
    <row r="719" spans="1:6" x14ac:dyDescent="0.3">
      <c r="A719" s="72" t="str">
        <f t="shared" si="30"/>
        <v>130</v>
      </c>
      <c r="B719" s="72" t="s">
        <v>861</v>
      </c>
      <c r="C719" s="72" t="str">
        <f>"7550"</f>
        <v>7550</v>
      </c>
      <c r="D719" s="72" t="s">
        <v>869</v>
      </c>
      <c r="F719" t="str">
        <f t="shared" si="29"/>
        <v>7550 CAR WAXES-CLEANERS BK</v>
      </c>
    </row>
    <row r="720" spans="1:6" x14ac:dyDescent="0.3">
      <c r="A720" s="72" t="str">
        <f t="shared" si="30"/>
        <v>130</v>
      </c>
      <c r="B720" s="72" t="s">
        <v>861</v>
      </c>
      <c r="C720" s="72" t="str">
        <f>"7560"</f>
        <v>7560</v>
      </c>
      <c r="D720" s="72" t="s">
        <v>870</v>
      </c>
      <c r="F720" t="str">
        <f t="shared" si="29"/>
        <v>7560 LITTLE AUTO ACCESSORIES</v>
      </c>
    </row>
    <row r="721" spans="1:6" x14ac:dyDescent="0.3">
      <c r="A721" s="72" t="str">
        <f t="shared" si="30"/>
        <v>130</v>
      </c>
      <c r="B721" s="72" t="s">
        <v>861</v>
      </c>
      <c r="C721" s="72" t="str">
        <f>"7570"</f>
        <v>7570</v>
      </c>
      <c r="D721" s="72" t="s">
        <v>871</v>
      </c>
      <c r="F721" t="str">
        <f t="shared" si="29"/>
        <v>7570 MOTOR OIL-LUBRICANTS</v>
      </c>
    </row>
    <row r="722" spans="1:6" x14ac:dyDescent="0.3">
      <c r="A722" s="72" t="str">
        <f t="shared" si="30"/>
        <v>130</v>
      </c>
      <c r="B722" s="72" t="s">
        <v>861</v>
      </c>
      <c r="C722" s="72" t="str">
        <f>"7580"</f>
        <v>7580</v>
      </c>
      <c r="D722" s="72" t="s">
        <v>872</v>
      </c>
      <c r="F722" t="str">
        <f t="shared" si="29"/>
        <v>7580 MOTOR OIL-LUBRICANTS BK</v>
      </c>
    </row>
    <row r="723" spans="1:6" x14ac:dyDescent="0.3">
      <c r="A723" s="72" t="str">
        <f t="shared" si="30"/>
        <v>130</v>
      </c>
      <c r="B723" s="72" t="s">
        <v>861</v>
      </c>
      <c r="C723" s="72" t="str">
        <f>"7590"</f>
        <v>7590</v>
      </c>
      <c r="D723" s="72" t="s">
        <v>873</v>
      </c>
      <c r="F723" t="str">
        <f t="shared" si="29"/>
        <v>7590 PLASTIC GAS CONTAINERS</v>
      </c>
    </row>
    <row r="724" spans="1:6" x14ac:dyDescent="0.3">
      <c r="A724" s="72" t="str">
        <f t="shared" si="30"/>
        <v>130</v>
      </c>
      <c r="B724" s="72" t="s">
        <v>861</v>
      </c>
      <c r="C724" s="72" t="str">
        <f>"7600"</f>
        <v>7600</v>
      </c>
      <c r="D724" s="72" t="s">
        <v>874</v>
      </c>
      <c r="F724" t="str">
        <f t="shared" si="29"/>
        <v>7600 WINDSHIELD WASHER FLUID</v>
      </c>
    </row>
    <row r="725" spans="1:6" x14ac:dyDescent="0.3">
      <c r="A725" s="72" t="str">
        <f t="shared" si="30"/>
        <v>130</v>
      </c>
      <c r="B725" s="72" t="s">
        <v>861</v>
      </c>
      <c r="C725" s="72" t="str">
        <f>"7620"</f>
        <v>7620</v>
      </c>
      <c r="D725" s="72" t="s">
        <v>875</v>
      </c>
      <c r="F725" t="str">
        <f t="shared" si="29"/>
        <v>7620 AUTOMOTIVE MISCELLANEOUS</v>
      </c>
    </row>
    <row r="726" spans="1:6" x14ac:dyDescent="0.3">
      <c r="A726" s="72" t="str">
        <f t="shared" si="30"/>
        <v>130</v>
      </c>
      <c r="B726" s="72" t="s">
        <v>861</v>
      </c>
      <c r="C726" s="72" t="str">
        <f>"7630"</f>
        <v>7630</v>
      </c>
      <c r="D726" s="72" t="s">
        <v>876</v>
      </c>
      <c r="F726" t="str">
        <f t="shared" si="29"/>
        <v>7630 AUTOMOTIVE MISCELLAN BK</v>
      </c>
    </row>
    <row r="727" spans="1:6" x14ac:dyDescent="0.3">
      <c r="A727" s="72" t="str">
        <f t="shared" si="30"/>
        <v>130</v>
      </c>
      <c r="B727" s="72" t="s">
        <v>861</v>
      </c>
      <c r="C727" s="72" t="str">
        <f>"7640"</f>
        <v>7640</v>
      </c>
      <c r="D727" s="72" t="s">
        <v>877</v>
      </c>
      <c r="F727" t="str">
        <f t="shared" si="29"/>
        <v>7640 AUTO SHIPPERSDISPLAYS</v>
      </c>
    </row>
    <row r="728" spans="1:6" x14ac:dyDescent="0.3">
      <c r="A728" s="72" t="str">
        <f t="shared" ref="A728:A748" si="31">"140"</f>
        <v>140</v>
      </c>
      <c r="B728" s="72" t="s">
        <v>878</v>
      </c>
      <c r="C728" s="72" t="str">
        <f>"510"</f>
        <v>510</v>
      </c>
      <c r="D728" s="72" t="s">
        <v>221</v>
      </c>
      <c r="F728" t="str">
        <f t="shared" si="29"/>
        <v>510 DELETE FILE</v>
      </c>
    </row>
    <row r="729" spans="1:6" x14ac:dyDescent="0.3">
      <c r="A729" s="72" t="str">
        <f t="shared" si="31"/>
        <v>140</v>
      </c>
      <c r="B729" s="72" t="s">
        <v>878</v>
      </c>
      <c r="C729" s="72" t="str">
        <f>"7650"</f>
        <v>7650</v>
      </c>
      <c r="D729" s="72" t="s">
        <v>879</v>
      </c>
      <c r="F729" t="str">
        <f t="shared" si="29"/>
        <v>7650 GENERAL MERCHANDISE DEPT</v>
      </c>
    </row>
    <row r="730" spans="1:6" x14ac:dyDescent="0.3">
      <c r="A730" s="72" t="str">
        <f t="shared" si="31"/>
        <v>140</v>
      </c>
      <c r="B730" s="72" t="s">
        <v>878</v>
      </c>
      <c r="C730" s="72" t="str">
        <f>"7660"</f>
        <v>7660</v>
      </c>
      <c r="D730" s="72" t="s">
        <v>880</v>
      </c>
      <c r="F730" t="str">
        <f t="shared" si="29"/>
        <v>7660 BATTERIES</v>
      </c>
    </row>
    <row r="731" spans="1:6" x14ac:dyDescent="0.3">
      <c r="A731" s="72" t="str">
        <f t="shared" si="31"/>
        <v>140</v>
      </c>
      <c r="B731" s="72" t="s">
        <v>878</v>
      </c>
      <c r="C731" s="72" t="str">
        <f>"7680"</f>
        <v>7680</v>
      </c>
      <c r="D731" s="72" t="s">
        <v>881</v>
      </c>
      <c r="F731" t="str">
        <f t="shared" si="29"/>
        <v>7680 FLASHLIGHTS</v>
      </c>
    </row>
    <row r="732" spans="1:6" x14ac:dyDescent="0.3">
      <c r="A732" s="72" t="str">
        <f t="shared" si="31"/>
        <v>140</v>
      </c>
      <c r="B732" s="72" t="s">
        <v>878</v>
      </c>
      <c r="C732" s="72" t="str">
        <f>"7690"</f>
        <v>7690</v>
      </c>
      <c r="D732" s="72" t="s">
        <v>882</v>
      </c>
      <c r="F732" t="str">
        <f t="shared" si="29"/>
        <v>7690 GLASSWARE</v>
      </c>
    </row>
    <row r="733" spans="1:6" x14ac:dyDescent="0.3">
      <c r="A733" s="72" t="str">
        <f t="shared" si="31"/>
        <v>140</v>
      </c>
      <c r="B733" s="72" t="s">
        <v>878</v>
      </c>
      <c r="C733" s="72" t="str">
        <f>"7700"</f>
        <v>7700</v>
      </c>
      <c r="D733" s="72" t="s">
        <v>883</v>
      </c>
      <c r="F733" t="str">
        <f t="shared" si="29"/>
        <v>7700 GLOVES</v>
      </c>
    </row>
    <row r="734" spans="1:6" x14ac:dyDescent="0.3">
      <c r="A734" s="72" t="str">
        <f t="shared" si="31"/>
        <v>140</v>
      </c>
      <c r="B734" s="72" t="s">
        <v>878</v>
      </c>
      <c r="C734" s="72" t="str">
        <f>"7720"</f>
        <v>7720</v>
      </c>
      <c r="D734" s="72" t="s">
        <v>860</v>
      </c>
      <c r="F734" t="str">
        <f t="shared" si="29"/>
        <v>7720 HOUSEHOLD ITEMS</v>
      </c>
    </row>
    <row r="735" spans="1:6" x14ac:dyDescent="0.3">
      <c r="A735" s="72" t="str">
        <f t="shared" si="31"/>
        <v>140</v>
      </c>
      <c r="B735" s="72" t="s">
        <v>878</v>
      </c>
      <c r="C735" s="72" t="str">
        <f>"7730"</f>
        <v>7730</v>
      </c>
      <c r="D735" s="72" t="s">
        <v>884</v>
      </c>
      <c r="F735" t="str">
        <f t="shared" si="29"/>
        <v>7730 HOUSEHOLD ITEMS BK</v>
      </c>
    </row>
    <row r="736" spans="1:6" x14ac:dyDescent="0.3">
      <c r="A736" s="72" t="str">
        <f t="shared" si="31"/>
        <v>140</v>
      </c>
      <c r="B736" s="72" t="s">
        <v>878</v>
      </c>
      <c r="C736" s="72" t="str">
        <f>"7740"</f>
        <v>7740</v>
      </c>
      <c r="D736" s="72" t="s">
        <v>885</v>
      </c>
      <c r="F736" t="str">
        <f t="shared" si="29"/>
        <v>7740 INSECT-RODENT CONTROL</v>
      </c>
    </row>
    <row r="737" spans="1:6" x14ac:dyDescent="0.3">
      <c r="A737" s="72" t="str">
        <f t="shared" si="31"/>
        <v>140</v>
      </c>
      <c r="B737" s="72" t="s">
        <v>878</v>
      </c>
      <c r="C737" s="72" t="str">
        <f>"7750"</f>
        <v>7750</v>
      </c>
      <c r="D737" s="72" t="s">
        <v>886</v>
      </c>
      <c r="F737" t="str">
        <f t="shared" si="29"/>
        <v>7750 INSECT-RODENT CONTROL BK</v>
      </c>
    </row>
    <row r="738" spans="1:6" x14ac:dyDescent="0.3">
      <c r="A738" s="72" t="str">
        <f t="shared" si="31"/>
        <v>140</v>
      </c>
      <c r="B738" s="72" t="s">
        <v>878</v>
      </c>
      <c r="C738" s="72" t="str">
        <f>"7760"</f>
        <v>7760</v>
      </c>
      <c r="D738" s="72" t="s">
        <v>887</v>
      </c>
      <c r="F738" t="str">
        <f t="shared" si="29"/>
        <v>7760 PHONE CARDCELL ACCESSRY</v>
      </c>
    </row>
    <row r="739" spans="1:6" x14ac:dyDescent="0.3">
      <c r="A739" s="72" t="str">
        <f t="shared" si="31"/>
        <v>140</v>
      </c>
      <c r="B739" s="72" t="s">
        <v>878</v>
      </c>
      <c r="C739" s="72" t="str">
        <f>"7780"</f>
        <v>7780</v>
      </c>
      <c r="D739" s="72" t="s">
        <v>888</v>
      </c>
      <c r="F739" t="str">
        <f t="shared" si="29"/>
        <v>7780 SCHOOL-OFFICE SUPPLY</v>
      </c>
    </row>
    <row r="740" spans="1:6" x14ac:dyDescent="0.3">
      <c r="A740" s="72" t="str">
        <f t="shared" si="31"/>
        <v>140</v>
      </c>
      <c r="B740" s="72" t="s">
        <v>878</v>
      </c>
      <c r="C740" s="72" t="str">
        <f>"7790"</f>
        <v>7790</v>
      </c>
      <c r="D740" s="72" t="s">
        <v>889</v>
      </c>
      <c r="F740" t="str">
        <f t="shared" si="29"/>
        <v>7790 SCHOOL-OFFICE SUPPLY BK</v>
      </c>
    </row>
    <row r="741" spans="1:6" x14ac:dyDescent="0.3">
      <c r="A741" s="72" t="str">
        <f t="shared" si="31"/>
        <v>140</v>
      </c>
      <c r="B741" s="72" t="s">
        <v>878</v>
      </c>
      <c r="C741" s="72" t="str">
        <f>"7800"</f>
        <v>7800</v>
      </c>
      <c r="D741" s="72" t="s">
        <v>890</v>
      </c>
      <c r="F741" t="str">
        <f t="shared" si="29"/>
        <v>7800 SUNGLASSES</v>
      </c>
    </row>
    <row r="742" spans="1:6" x14ac:dyDescent="0.3">
      <c r="A742" s="72" t="str">
        <f t="shared" si="31"/>
        <v>140</v>
      </c>
      <c r="B742" s="72" t="s">
        <v>878</v>
      </c>
      <c r="C742" s="72" t="str">
        <f>"7810"</f>
        <v>7810</v>
      </c>
      <c r="D742" s="72" t="s">
        <v>891</v>
      </c>
      <c r="F742" t="str">
        <f t="shared" si="29"/>
        <v>7810 TAPE</v>
      </c>
    </row>
    <row r="743" spans="1:6" x14ac:dyDescent="0.3">
      <c r="A743" s="72" t="str">
        <f t="shared" si="31"/>
        <v>140</v>
      </c>
      <c r="B743" s="72" t="s">
        <v>878</v>
      </c>
      <c r="C743" s="72" t="str">
        <f>"7820"</f>
        <v>7820</v>
      </c>
      <c r="D743" s="72" t="s">
        <v>892</v>
      </c>
      <c r="F743" t="str">
        <f t="shared" si="29"/>
        <v>7820 WINTER MERCHANDISE</v>
      </c>
    </row>
    <row r="744" spans="1:6" x14ac:dyDescent="0.3">
      <c r="A744" s="72" t="str">
        <f t="shared" si="31"/>
        <v>140</v>
      </c>
      <c r="B744" s="72" t="s">
        <v>878</v>
      </c>
      <c r="C744" s="72" t="str">
        <f>"7840"</f>
        <v>7840</v>
      </c>
      <c r="D744" s="72" t="s">
        <v>893</v>
      </c>
      <c r="F744" t="str">
        <f t="shared" si="29"/>
        <v>7840 JULY 4TH MERCHANDISE</v>
      </c>
    </row>
    <row r="745" spans="1:6" x14ac:dyDescent="0.3">
      <c r="A745" s="72" t="str">
        <f t="shared" si="31"/>
        <v>140</v>
      </c>
      <c r="B745" s="72" t="s">
        <v>878</v>
      </c>
      <c r="C745" s="72" t="str">
        <f>"7850"</f>
        <v>7850</v>
      </c>
      <c r="D745" s="72" t="s">
        <v>894</v>
      </c>
      <c r="F745" t="str">
        <f t="shared" si="29"/>
        <v>7850 GEN MERCHAND MISCELLN</v>
      </c>
    </row>
    <row r="746" spans="1:6" x14ac:dyDescent="0.3">
      <c r="A746" s="72" t="str">
        <f t="shared" si="31"/>
        <v>140</v>
      </c>
      <c r="B746" s="72" t="s">
        <v>878</v>
      </c>
      <c r="C746" s="72" t="str">
        <f>"7860"</f>
        <v>7860</v>
      </c>
      <c r="D746" s="72" t="s">
        <v>895</v>
      </c>
      <c r="F746" t="str">
        <f t="shared" si="29"/>
        <v>7860 GEN MERCHAND MISCELLN BK</v>
      </c>
    </row>
    <row r="747" spans="1:6" x14ac:dyDescent="0.3">
      <c r="A747" s="72" t="str">
        <f t="shared" si="31"/>
        <v>140</v>
      </c>
      <c r="B747" s="72" t="s">
        <v>878</v>
      </c>
      <c r="C747" s="72" t="str">
        <f>"7870"</f>
        <v>7870</v>
      </c>
      <c r="D747" s="72" t="s">
        <v>896</v>
      </c>
      <c r="F747" t="str">
        <f t="shared" si="29"/>
        <v>7870 STEEL CITY CROSSDOCK</v>
      </c>
    </row>
    <row r="748" spans="1:6" x14ac:dyDescent="0.3">
      <c r="A748" s="72" t="str">
        <f t="shared" si="31"/>
        <v>140</v>
      </c>
      <c r="B748" s="72" t="s">
        <v>878</v>
      </c>
      <c r="C748" s="72" t="str">
        <f>"7880"</f>
        <v>7880</v>
      </c>
      <c r="D748" s="72" t="s">
        <v>897</v>
      </c>
      <c r="F748" t="str">
        <f t="shared" si="29"/>
        <v>7880 GM SHIPPERSDISPLAYS</v>
      </c>
    </row>
    <row r="749" spans="1:6" x14ac:dyDescent="0.3">
      <c r="A749" s="72" t="str">
        <f t="shared" ref="A749:A804" si="32">"150"</f>
        <v>150</v>
      </c>
      <c r="B749" s="72" t="s">
        <v>898</v>
      </c>
      <c r="C749" s="72" t="str">
        <f>"510"</f>
        <v>510</v>
      </c>
      <c r="D749" s="72" t="s">
        <v>221</v>
      </c>
      <c r="F749" t="str">
        <f t="shared" si="29"/>
        <v>510 DELETE FILE</v>
      </c>
    </row>
    <row r="750" spans="1:6" x14ac:dyDescent="0.3">
      <c r="A750" s="72" t="str">
        <f t="shared" si="32"/>
        <v>150</v>
      </c>
      <c r="B750" s="72" t="s">
        <v>898</v>
      </c>
      <c r="C750" s="72" t="str">
        <f>"7890"</f>
        <v>7890</v>
      </c>
      <c r="D750" s="72" t="s">
        <v>898</v>
      </c>
      <c r="F750" t="str">
        <f t="shared" si="29"/>
        <v>7890 STORE SUPPLIES</v>
      </c>
    </row>
    <row r="751" spans="1:6" x14ac:dyDescent="0.3">
      <c r="A751" s="72" t="str">
        <f t="shared" si="32"/>
        <v>150</v>
      </c>
      <c r="B751" s="72" t="s">
        <v>898</v>
      </c>
      <c r="C751" s="72" t="str">
        <f>"7900"</f>
        <v>7900</v>
      </c>
      <c r="D751" s="72" t="s">
        <v>899</v>
      </c>
      <c r="F751" t="str">
        <f t="shared" si="29"/>
        <v>7900 SUPPLYALUMINUM FOILS</v>
      </c>
    </row>
    <row r="752" spans="1:6" x14ac:dyDescent="0.3">
      <c r="A752" s="72" t="str">
        <f t="shared" si="32"/>
        <v>150</v>
      </c>
      <c r="B752" s="72" t="s">
        <v>898</v>
      </c>
      <c r="C752" s="72" t="str">
        <f>"7910"</f>
        <v>7910</v>
      </c>
      <c r="D752" s="72" t="s">
        <v>900</v>
      </c>
      <c r="F752" t="str">
        <f t="shared" si="29"/>
        <v>7910 SUPPLYBAGS-DELI</v>
      </c>
    </row>
    <row r="753" spans="1:6" x14ac:dyDescent="0.3">
      <c r="A753" s="72" t="str">
        <f t="shared" si="32"/>
        <v>150</v>
      </c>
      <c r="B753" s="72" t="s">
        <v>898</v>
      </c>
      <c r="C753" s="72" t="str">
        <f>"7920"</f>
        <v>7920</v>
      </c>
      <c r="D753" s="72" t="s">
        <v>901</v>
      </c>
      <c r="F753" t="str">
        <f t="shared" si="29"/>
        <v>7920 SUPPLYBAGS-FOIL</v>
      </c>
    </row>
    <row r="754" spans="1:6" x14ac:dyDescent="0.3">
      <c r="A754" s="72" t="str">
        <f t="shared" si="32"/>
        <v>150</v>
      </c>
      <c r="B754" s="72" t="s">
        <v>898</v>
      </c>
      <c r="C754" s="72" t="str">
        <f>"7930"</f>
        <v>7930</v>
      </c>
      <c r="D754" s="72" t="s">
        <v>902</v>
      </c>
      <c r="F754" t="str">
        <f t="shared" si="29"/>
        <v>7930 SUPPLYBAGS-POLY</v>
      </c>
    </row>
    <row r="755" spans="1:6" x14ac:dyDescent="0.3">
      <c r="A755" s="72" t="str">
        <f t="shared" si="32"/>
        <v>150</v>
      </c>
      <c r="B755" s="72" t="s">
        <v>898</v>
      </c>
      <c r="C755" s="72" t="str">
        <f>"7940"</f>
        <v>7940</v>
      </c>
      <c r="D755" s="72" t="s">
        <v>903</v>
      </c>
      <c r="F755" t="str">
        <f t="shared" si="29"/>
        <v>7940 SUPPLYBAKERY</v>
      </c>
    </row>
    <row r="756" spans="1:6" x14ac:dyDescent="0.3">
      <c r="A756" s="72" t="str">
        <f t="shared" si="32"/>
        <v>150</v>
      </c>
      <c r="B756" s="72" t="s">
        <v>898</v>
      </c>
      <c r="C756" s="72" t="str">
        <f>"7950"</f>
        <v>7950</v>
      </c>
      <c r="D756" s="72" t="s">
        <v>904</v>
      </c>
      <c r="F756" t="str">
        <f t="shared" si="29"/>
        <v>7950 SUPPLYBATHROOM CLEANERS</v>
      </c>
    </row>
    <row r="757" spans="1:6" x14ac:dyDescent="0.3">
      <c r="A757" s="72" t="str">
        <f t="shared" si="32"/>
        <v>150</v>
      </c>
      <c r="B757" s="72" t="s">
        <v>898</v>
      </c>
      <c r="C757" s="72" t="str">
        <f>"7960"</f>
        <v>7960</v>
      </c>
      <c r="D757" s="72" t="s">
        <v>905</v>
      </c>
      <c r="F757" t="str">
        <f t="shared" si="29"/>
        <v>7960 SUPPLYCANNED FUEL</v>
      </c>
    </row>
    <row r="758" spans="1:6" x14ac:dyDescent="0.3">
      <c r="A758" s="72" t="str">
        <f t="shared" si="32"/>
        <v>150</v>
      </c>
      <c r="B758" s="72" t="s">
        <v>898</v>
      </c>
      <c r="C758" s="72" t="str">
        <f>"7980"</f>
        <v>7980</v>
      </c>
      <c r="D758" s="72" t="s">
        <v>906</v>
      </c>
      <c r="F758" t="str">
        <f t="shared" si="29"/>
        <v>7980 SUPPLYCARRY OUT TRAYS</v>
      </c>
    </row>
    <row r="759" spans="1:6" x14ac:dyDescent="0.3">
      <c r="A759" s="72" t="str">
        <f t="shared" si="32"/>
        <v>150</v>
      </c>
      <c r="B759" s="72" t="s">
        <v>898</v>
      </c>
      <c r="C759" s="72" t="str">
        <f>"7990"</f>
        <v>7990</v>
      </c>
      <c r="D759" s="72" t="s">
        <v>907</v>
      </c>
      <c r="F759" t="str">
        <f t="shared" si="29"/>
        <v>7990 SUPPLYCHICKEN CONTAINER</v>
      </c>
    </row>
    <row r="760" spans="1:6" x14ac:dyDescent="0.3">
      <c r="A760" s="72" t="str">
        <f t="shared" si="32"/>
        <v>150</v>
      </c>
      <c r="B760" s="72" t="s">
        <v>898</v>
      </c>
      <c r="C760" s="72" t="str">
        <f>"8000"</f>
        <v>8000</v>
      </c>
      <c r="D760" s="72" t="s">
        <v>908</v>
      </c>
      <c r="F760" t="str">
        <f t="shared" si="29"/>
        <v>8000 SUPPLYCONTAIN CV DELI</v>
      </c>
    </row>
    <row r="761" spans="1:6" x14ac:dyDescent="0.3">
      <c r="A761" s="72" t="str">
        <f t="shared" si="32"/>
        <v>150</v>
      </c>
      <c r="B761" s="72" t="s">
        <v>898</v>
      </c>
      <c r="C761" s="72" t="str">
        <f>"8020"</f>
        <v>8020</v>
      </c>
      <c r="D761" s="72" t="s">
        <v>909</v>
      </c>
      <c r="F761" t="str">
        <f t="shared" si="29"/>
        <v>8020 SUPPLYCONTAIN CV HING</v>
      </c>
    </row>
    <row r="762" spans="1:6" x14ac:dyDescent="0.3">
      <c r="A762" s="72" t="str">
        <f t="shared" si="32"/>
        <v>150</v>
      </c>
      <c r="B762" s="72" t="s">
        <v>898</v>
      </c>
      <c r="C762" s="72" t="str">
        <f>"8030"</f>
        <v>8030</v>
      </c>
      <c r="D762" s="72" t="s">
        <v>910</v>
      </c>
      <c r="F762" t="str">
        <f t="shared" si="29"/>
        <v>8030 SUPPLYCUPS PLASTIC</v>
      </c>
    </row>
    <row r="763" spans="1:6" x14ac:dyDescent="0.3">
      <c r="A763" s="72" t="str">
        <f t="shared" si="32"/>
        <v>150</v>
      </c>
      <c r="B763" s="72" t="s">
        <v>898</v>
      </c>
      <c r="C763" s="72" t="str">
        <f>"8050"</f>
        <v>8050</v>
      </c>
      <c r="D763" s="72" t="s">
        <v>911</v>
      </c>
      <c r="F763" t="str">
        <f t="shared" si="29"/>
        <v>8050 SUPPLYCUPS STYROFOAM</v>
      </c>
    </row>
    <row r="764" spans="1:6" x14ac:dyDescent="0.3">
      <c r="A764" s="72" t="str">
        <f t="shared" si="32"/>
        <v>150</v>
      </c>
      <c r="B764" s="72" t="s">
        <v>898</v>
      </c>
      <c r="C764" s="72" t="str">
        <f>"8070"</f>
        <v>8070</v>
      </c>
      <c r="D764" s="72" t="s">
        <v>912</v>
      </c>
      <c r="F764" t="str">
        <f t="shared" si="29"/>
        <v>8070 SUPPLYCUTLERY</v>
      </c>
    </row>
    <row r="765" spans="1:6" x14ac:dyDescent="0.3">
      <c r="A765" s="72" t="str">
        <f t="shared" si="32"/>
        <v>150</v>
      </c>
      <c r="B765" s="72" t="s">
        <v>898</v>
      </c>
      <c r="C765" s="72" t="str">
        <f>"8080"</f>
        <v>8080</v>
      </c>
      <c r="D765" s="72" t="s">
        <v>913</v>
      </c>
      <c r="F765" t="str">
        <f t="shared" si="29"/>
        <v>8080 SUPPLYDELI GLOVES</v>
      </c>
    </row>
    <row r="766" spans="1:6" x14ac:dyDescent="0.3">
      <c r="A766" s="72" t="str">
        <f t="shared" si="32"/>
        <v>150</v>
      </c>
      <c r="B766" s="72" t="s">
        <v>898</v>
      </c>
      <c r="C766" s="72" t="str">
        <f>"8090"</f>
        <v>8090</v>
      </c>
      <c r="D766" s="72" t="s">
        <v>914</v>
      </c>
      <c r="F766" t="str">
        <f t="shared" si="29"/>
        <v>8090 SUPPLYDELI PAPERS WAXED</v>
      </c>
    </row>
    <row r="767" spans="1:6" x14ac:dyDescent="0.3">
      <c r="A767" s="72" t="str">
        <f t="shared" si="32"/>
        <v>150</v>
      </c>
      <c r="B767" s="72" t="s">
        <v>898</v>
      </c>
      <c r="C767" s="72" t="str">
        <f>"8100"</f>
        <v>8100</v>
      </c>
      <c r="D767" s="72" t="s">
        <v>915</v>
      </c>
      <c r="F767" t="str">
        <f t="shared" si="29"/>
        <v>8100 SUPPLYDEGREASERS</v>
      </c>
    </row>
    <row r="768" spans="1:6" x14ac:dyDescent="0.3">
      <c r="A768" s="72" t="str">
        <f t="shared" si="32"/>
        <v>150</v>
      </c>
      <c r="B768" s="72" t="s">
        <v>898</v>
      </c>
      <c r="C768" s="72" t="str">
        <f>"8110"</f>
        <v>8110</v>
      </c>
      <c r="D768" s="72" t="s">
        <v>916</v>
      </c>
      <c r="F768" t="str">
        <f t="shared" si="29"/>
        <v>8110 SUPPLYDEGREASERS BK</v>
      </c>
    </row>
    <row r="769" spans="1:6" x14ac:dyDescent="0.3">
      <c r="A769" s="72" t="str">
        <f t="shared" si="32"/>
        <v>150</v>
      </c>
      <c r="B769" s="72" t="s">
        <v>898</v>
      </c>
      <c r="C769" s="72" t="str">
        <f>"8120"</f>
        <v>8120</v>
      </c>
      <c r="D769" s="72" t="s">
        <v>917</v>
      </c>
      <c r="F769" t="str">
        <f t="shared" si="29"/>
        <v>8120 SUPPLYDISH LIQUIDS</v>
      </c>
    </row>
    <row r="770" spans="1:6" x14ac:dyDescent="0.3">
      <c r="A770" s="72" t="str">
        <f t="shared" si="32"/>
        <v>150</v>
      </c>
      <c r="B770" s="72" t="s">
        <v>898</v>
      </c>
      <c r="C770" s="72" t="str">
        <f>"8130"</f>
        <v>8130</v>
      </c>
      <c r="D770" s="72" t="s">
        <v>918</v>
      </c>
      <c r="F770" t="str">
        <f t="shared" si="29"/>
        <v>8130 SUPPLYDISH LIQUIDS BK</v>
      </c>
    </row>
    <row r="771" spans="1:6" x14ac:dyDescent="0.3">
      <c r="A771" s="72" t="str">
        <f t="shared" si="32"/>
        <v>150</v>
      </c>
      <c r="B771" s="72" t="s">
        <v>898</v>
      </c>
      <c r="C771" s="72" t="str">
        <f>"8140"</f>
        <v>8140</v>
      </c>
      <c r="D771" s="72" t="s">
        <v>919</v>
      </c>
      <c r="F771" t="str">
        <f t="shared" si="29"/>
        <v>8140 SUPPLYDISPLAYS &amp; RACKS</v>
      </c>
    </row>
    <row r="772" spans="1:6" x14ac:dyDescent="0.3">
      <c r="A772" s="72" t="str">
        <f t="shared" si="32"/>
        <v>150</v>
      </c>
      <c r="B772" s="72" t="s">
        <v>898</v>
      </c>
      <c r="C772" s="72" t="str">
        <f>"8150"</f>
        <v>8150</v>
      </c>
      <c r="D772" s="72" t="s">
        <v>920</v>
      </c>
      <c r="F772" t="str">
        <f t="shared" ref="F772:F831" si="33">C772&amp;" "&amp;D772</f>
        <v>8150 SUPPLYEQUPMENT</v>
      </c>
    </row>
    <row r="773" spans="1:6" x14ac:dyDescent="0.3">
      <c r="A773" s="72" t="str">
        <f t="shared" si="32"/>
        <v>150</v>
      </c>
      <c r="B773" s="72" t="s">
        <v>898</v>
      </c>
      <c r="C773" s="72" t="str">
        <f>"8160"</f>
        <v>8160</v>
      </c>
      <c r="D773" s="72" t="s">
        <v>921</v>
      </c>
      <c r="F773" t="str">
        <f t="shared" si="33"/>
        <v>8160 SUPPLYFOOD WRAP-BAGS</v>
      </c>
    </row>
    <row r="774" spans="1:6" x14ac:dyDescent="0.3">
      <c r="A774" s="72" t="str">
        <f t="shared" si="32"/>
        <v>150</v>
      </c>
      <c r="B774" s="72" t="s">
        <v>898</v>
      </c>
      <c r="C774" s="72" t="str">
        <f>"8170"</f>
        <v>8170</v>
      </c>
      <c r="D774" s="72" t="s">
        <v>922</v>
      </c>
      <c r="F774" t="str">
        <f t="shared" si="33"/>
        <v>8170 SUPPLYFLOOR CLEANER</v>
      </c>
    </row>
    <row r="775" spans="1:6" x14ac:dyDescent="0.3">
      <c r="A775" s="72" t="str">
        <f t="shared" si="32"/>
        <v>150</v>
      </c>
      <c r="B775" s="72" t="s">
        <v>898</v>
      </c>
      <c r="C775" s="72" t="str">
        <f>"8180"</f>
        <v>8180</v>
      </c>
      <c r="D775" s="72" t="s">
        <v>923</v>
      </c>
      <c r="F775" t="str">
        <f t="shared" si="33"/>
        <v>8180 SUPPLYFLOOR CLEANER BK</v>
      </c>
    </row>
    <row r="776" spans="1:6" x14ac:dyDescent="0.3">
      <c r="A776" s="72" t="str">
        <f t="shared" si="32"/>
        <v>150</v>
      </c>
      <c r="B776" s="72" t="s">
        <v>898</v>
      </c>
      <c r="C776" s="72" t="str">
        <f>"8190"</f>
        <v>8190</v>
      </c>
      <c r="D776" s="72" t="s">
        <v>924</v>
      </c>
      <c r="F776" t="str">
        <f t="shared" si="33"/>
        <v>8190 SUPPLYGUEST CHECKS</v>
      </c>
    </row>
    <row r="777" spans="1:6" x14ac:dyDescent="0.3">
      <c r="A777" s="72" t="str">
        <f t="shared" si="32"/>
        <v>150</v>
      </c>
      <c r="B777" s="72" t="s">
        <v>898</v>
      </c>
      <c r="C777" s="72" t="str">
        <f>"8210"</f>
        <v>8210</v>
      </c>
      <c r="D777" s="72" t="s">
        <v>925</v>
      </c>
      <c r="F777" t="str">
        <f t="shared" si="33"/>
        <v>8210 SUPPLYHAND SOAP</v>
      </c>
    </row>
    <row r="778" spans="1:6" x14ac:dyDescent="0.3">
      <c r="A778" s="72" t="str">
        <f t="shared" si="32"/>
        <v>150</v>
      </c>
      <c r="B778" s="72" t="s">
        <v>898</v>
      </c>
      <c r="C778" s="72" t="str">
        <f>"8230"</f>
        <v>8230</v>
      </c>
      <c r="D778" s="72" t="s">
        <v>926</v>
      </c>
      <c r="F778" t="str">
        <f t="shared" si="33"/>
        <v>8230 SUPPLYLIQUID CLEANER</v>
      </c>
    </row>
    <row r="779" spans="1:6" x14ac:dyDescent="0.3">
      <c r="A779" s="72" t="str">
        <f t="shared" si="32"/>
        <v>150</v>
      </c>
      <c r="B779" s="72" t="s">
        <v>898</v>
      </c>
      <c r="C779" s="72" t="str">
        <f>"8240"</f>
        <v>8240</v>
      </c>
      <c r="D779" s="72" t="s">
        <v>927</v>
      </c>
      <c r="F779" t="str">
        <f t="shared" si="33"/>
        <v>8240 SUPPLYLIQUID CLEANER BK</v>
      </c>
    </row>
    <row r="780" spans="1:6" x14ac:dyDescent="0.3">
      <c r="A780" s="72" t="str">
        <f t="shared" si="32"/>
        <v>150</v>
      </c>
      <c r="B780" s="72" t="s">
        <v>898</v>
      </c>
      <c r="C780" s="72" t="str">
        <f>"8250"</f>
        <v>8250</v>
      </c>
      <c r="D780" s="72" t="s">
        <v>928</v>
      </c>
      <c r="F780" t="str">
        <f t="shared" si="33"/>
        <v>8250 SUPPLYMEAT DEPARTMENT</v>
      </c>
    </row>
    <row r="781" spans="1:6" x14ac:dyDescent="0.3">
      <c r="A781" s="72" t="str">
        <f t="shared" si="32"/>
        <v>150</v>
      </c>
      <c r="B781" s="72" t="s">
        <v>898</v>
      </c>
      <c r="C781" s="72" t="str">
        <f>"8260"</f>
        <v>8260</v>
      </c>
      <c r="D781" s="72" t="s">
        <v>929</v>
      </c>
      <c r="F781" t="str">
        <f t="shared" si="33"/>
        <v>8260 SUPPLYNAPKINS</v>
      </c>
    </row>
    <row r="782" spans="1:6" x14ac:dyDescent="0.3">
      <c r="A782" s="72" t="str">
        <f t="shared" si="32"/>
        <v>150</v>
      </c>
      <c r="B782" s="72" t="s">
        <v>898</v>
      </c>
      <c r="C782" s="72" t="str">
        <f>"8280"</f>
        <v>8280</v>
      </c>
      <c r="D782" s="72" t="s">
        <v>930</v>
      </c>
      <c r="F782" t="str">
        <f t="shared" si="33"/>
        <v>8280 SUPPLYOVEN CLEANERS</v>
      </c>
    </row>
    <row r="783" spans="1:6" x14ac:dyDescent="0.3">
      <c r="A783" s="72" t="str">
        <f t="shared" si="32"/>
        <v>150</v>
      </c>
      <c r="B783" s="72" t="s">
        <v>898</v>
      </c>
      <c r="C783" s="72" t="str">
        <f>"8290"</f>
        <v>8290</v>
      </c>
      <c r="D783" s="72" t="s">
        <v>931</v>
      </c>
      <c r="F783" t="str">
        <f t="shared" si="33"/>
        <v>8290 SUPPLYOVEN CLEANERS BK</v>
      </c>
    </row>
    <row r="784" spans="1:6" x14ac:dyDescent="0.3">
      <c r="A784" s="72" t="str">
        <f t="shared" si="32"/>
        <v>150</v>
      </c>
      <c r="B784" s="72" t="s">
        <v>898</v>
      </c>
      <c r="C784" s="72" t="str">
        <f>"8300"</f>
        <v>8300</v>
      </c>
      <c r="D784" s="72" t="s">
        <v>932</v>
      </c>
      <c r="F784" t="str">
        <f t="shared" si="33"/>
        <v>8300 SUPPLYPACKAGING &amp; SHIPP</v>
      </c>
    </row>
    <row r="785" spans="1:6" x14ac:dyDescent="0.3">
      <c r="A785" s="72" t="str">
        <f t="shared" si="32"/>
        <v>150</v>
      </c>
      <c r="B785" s="72" t="s">
        <v>898</v>
      </c>
      <c r="C785" s="72" t="str">
        <f>"8310"</f>
        <v>8310</v>
      </c>
      <c r="D785" s="72" t="s">
        <v>933</v>
      </c>
      <c r="F785" t="str">
        <f t="shared" si="33"/>
        <v>8310 SUPPLYPAPER BAGS</v>
      </c>
    </row>
    <row r="786" spans="1:6" x14ac:dyDescent="0.3">
      <c r="A786" s="72" t="str">
        <f t="shared" si="32"/>
        <v>150</v>
      </c>
      <c r="B786" s="72" t="s">
        <v>898</v>
      </c>
      <c r="C786" s="72" t="str">
        <f>"8320"</f>
        <v>8320</v>
      </c>
      <c r="D786" s="72" t="s">
        <v>934</v>
      </c>
      <c r="F786" t="str">
        <f t="shared" si="33"/>
        <v>8320 SUPPLYPAPER FOOD TRAY</v>
      </c>
    </row>
    <row r="787" spans="1:6" x14ac:dyDescent="0.3">
      <c r="A787" s="72" t="str">
        <f t="shared" si="32"/>
        <v>150</v>
      </c>
      <c r="B787" s="72" t="s">
        <v>898</v>
      </c>
      <c r="C787" s="72" t="str">
        <f>"8340"</f>
        <v>8340</v>
      </c>
      <c r="D787" s="72" t="s">
        <v>935</v>
      </c>
      <c r="F787" t="str">
        <f t="shared" si="33"/>
        <v>8340 SUPPLYPAPER TOWELS</v>
      </c>
    </row>
    <row r="788" spans="1:6" x14ac:dyDescent="0.3">
      <c r="A788" s="72" t="str">
        <f t="shared" si="32"/>
        <v>150</v>
      </c>
      <c r="B788" s="72" t="s">
        <v>898</v>
      </c>
      <c r="C788" s="72" t="str">
        <f>"8360"</f>
        <v>8360</v>
      </c>
      <c r="D788" s="72" t="s">
        <v>936</v>
      </c>
      <c r="F788" t="str">
        <f t="shared" si="33"/>
        <v>8360 SUPPLYPIZZA BX-CIRCLES</v>
      </c>
    </row>
    <row r="789" spans="1:6" x14ac:dyDescent="0.3">
      <c r="A789" s="72" t="str">
        <f t="shared" si="32"/>
        <v>150</v>
      </c>
      <c r="B789" s="72" t="s">
        <v>898</v>
      </c>
      <c r="C789" s="72" t="str">
        <f>"8380"</f>
        <v>8380</v>
      </c>
      <c r="D789" s="72" t="s">
        <v>937</v>
      </c>
      <c r="F789" t="str">
        <f t="shared" si="33"/>
        <v>8380 SUPPLYPLASTIC BAGS</v>
      </c>
    </row>
    <row r="790" spans="1:6" x14ac:dyDescent="0.3">
      <c r="A790" s="72" t="str">
        <f t="shared" si="32"/>
        <v>150</v>
      </c>
      <c r="B790" s="72" t="s">
        <v>898</v>
      </c>
      <c r="C790" s="72" t="str">
        <f>"8390"</f>
        <v>8390</v>
      </c>
      <c r="D790" s="72" t="s">
        <v>938</v>
      </c>
      <c r="F790" t="str">
        <f t="shared" si="33"/>
        <v>8390 SUPPLYPLATTERS &amp; LIDS</v>
      </c>
    </row>
    <row r="791" spans="1:6" x14ac:dyDescent="0.3">
      <c r="A791" s="72" t="str">
        <f t="shared" si="32"/>
        <v>150</v>
      </c>
      <c r="B791" s="72" t="s">
        <v>898</v>
      </c>
      <c r="C791" s="72" t="str">
        <f>"8410"</f>
        <v>8410</v>
      </c>
      <c r="D791" s="72" t="s">
        <v>939</v>
      </c>
      <c r="F791" t="str">
        <f t="shared" si="33"/>
        <v>8410 SUPPLYREGISTER PAPER</v>
      </c>
    </row>
    <row r="792" spans="1:6" x14ac:dyDescent="0.3">
      <c r="A792" s="72" t="str">
        <f t="shared" si="32"/>
        <v>150</v>
      </c>
      <c r="B792" s="72" t="s">
        <v>898</v>
      </c>
      <c r="C792" s="72" t="str">
        <f>"8420"</f>
        <v>8420</v>
      </c>
      <c r="D792" s="72" t="s">
        <v>940</v>
      </c>
      <c r="F792" t="str">
        <f t="shared" si="33"/>
        <v>8420 SUPPLYSANDWICH PICKS</v>
      </c>
    </row>
    <row r="793" spans="1:6" x14ac:dyDescent="0.3">
      <c r="A793" s="72" t="str">
        <f t="shared" si="32"/>
        <v>150</v>
      </c>
      <c r="B793" s="72" t="s">
        <v>898</v>
      </c>
      <c r="C793" s="72" t="str">
        <f>"8430"</f>
        <v>8430</v>
      </c>
      <c r="D793" s="72" t="s">
        <v>941</v>
      </c>
      <c r="F793" t="str">
        <f t="shared" si="33"/>
        <v>8430 SUPPLYSANITIZER</v>
      </c>
    </row>
    <row r="794" spans="1:6" x14ac:dyDescent="0.3">
      <c r="A794" s="72" t="str">
        <f t="shared" si="32"/>
        <v>150</v>
      </c>
      <c r="B794" s="72" t="s">
        <v>898</v>
      </c>
      <c r="C794" s="72" t="str">
        <f>"8440"</f>
        <v>8440</v>
      </c>
      <c r="D794" s="72" t="s">
        <v>942</v>
      </c>
      <c r="F794" t="str">
        <f t="shared" si="33"/>
        <v>8440 SUPPLYSANITIZER BK</v>
      </c>
    </row>
    <row r="795" spans="1:6" x14ac:dyDescent="0.3">
      <c r="A795" s="72" t="str">
        <f t="shared" si="32"/>
        <v>150</v>
      </c>
      <c r="B795" s="72" t="s">
        <v>898</v>
      </c>
      <c r="C795" s="72" t="str">
        <f>"8450"</f>
        <v>8450</v>
      </c>
      <c r="D795" s="72" t="s">
        <v>943</v>
      </c>
      <c r="F795" t="str">
        <f t="shared" si="33"/>
        <v>8450 SUPPLYSIGN &amp; SHELF CLIP</v>
      </c>
    </row>
    <row r="796" spans="1:6" x14ac:dyDescent="0.3">
      <c r="A796" s="72" t="str">
        <f t="shared" si="32"/>
        <v>150</v>
      </c>
      <c r="B796" s="72" t="s">
        <v>898</v>
      </c>
      <c r="C796" s="72" t="str">
        <f>"8460"</f>
        <v>8460</v>
      </c>
      <c r="D796" s="72" t="s">
        <v>944</v>
      </c>
      <c r="F796" t="str">
        <f t="shared" si="33"/>
        <v>8460 SUPPLYSOUFFLE CUPS</v>
      </c>
    </row>
    <row r="797" spans="1:6" x14ac:dyDescent="0.3">
      <c r="A797" s="72" t="str">
        <f t="shared" si="32"/>
        <v>150</v>
      </c>
      <c r="B797" s="72" t="s">
        <v>898</v>
      </c>
      <c r="C797" s="72" t="str">
        <f>"8470"</f>
        <v>8470</v>
      </c>
      <c r="D797" s="72" t="s">
        <v>945</v>
      </c>
      <c r="F797" t="str">
        <f t="shared" si="33"/>
        <v>8470 SUPPLYSTRAWS &amp; STIRRERS</v>
      </c>
    </row>
    <row r="798" spans="1:6" x14ac:dyDescent="0.3">
      <c r="A798" s="72" t="str">
        <f t="shared" si="32"/>
        <v>150</v>
      </c>
      <c r="B798" s="72" t="s">
        <v>898</v>
      </c>
      <c r="C798" s="72" t="str">
        <f>"8480"</f>
        <v>8480</v>
      </c>
      <c r="D798" s="72" t="s">
        <v>946</v>
      </c>
      <c r="F798" t="str">
        <f t="shared" si="33"/>
        <v>8480 SUPPLYSTYRO BOWL-PLATE</v>
      </c>
    </row>
    <row r="799" spans="1:6" x14ac:dyDescent="0.3">
      <c r="A799" s="72" t="str">
        <f t="shared" si="32"/>
        <v>150</v>
      </c>
      <c r="B799" s="72" t="s">
        <v>898</v>
      </c>
      <c r="C799" s="72" t="str">
        <f>"8500"</f>
        <v>8500</v>
      </c>
      <c r="D799" s="72" t="s">
        <v>947</v>
      </c>
      <c r="F799" t="str">
        <f t="shared" si="33"/>
        <v>8500 SUPPLYSTYROFOAM TRAY</v>
      </c>
    </row>
    <row r="800" spans="1:6" x14ac:dyDescent="0.3">
      <c r="A800" s="72" t="str">
        <f t="shared" si="32"/>
        <v>150</v>
      </c>
      <c r="B800" s="72" t="s">
        <v>898</v>
      </c>
      <c r="C800" s="72" t="str">
        <f>"8520"</f>
        <v>8520</v>
      </c>
      <c r="D800" s="72" t="s">
        <v>948</v>
      </c>
      <c r="F800" t="str">
        <f t="shared" si="33"/>
        <v>8520 SUPPLYTABLE COVERS</v>
      </c>
    </row>
    <row r="801" spans="1:6" x14ac:dyDescent="0.3">
      <c r="A801" s="72" t="str">
        <f t="shared" si="32"/>
        <v>150</v>
      </c>
      <c r="B801" s="72" t="s">
        <v>898</v>
      </c>
      <c r="C801" s="72" t="str">
        <f>"8530"</f>
        <v>8530</v>
      </c>
      <c r="D801" s="72" t="s">
        <v>949</v>
      </c>
      <c r="F801" t="str">
        <f t="shared" si="33"/>
        <v>8530 SUPPLYTOILET TISSUE</v>
      </c>
    </row>
    <row r="802" spans="1:6" x14ac:dyDescent="0.3">
      <c r="A802" s="72" t="str">
        <f t="shared" si="32"/>
        <v>150</v>
      </c>
      <c r="B802" s="72" t="s">
        <v>898</v>
      </c>
      <c r="C802" s="72" t="str">
        <f>"8550"</f>
        <v>8550</v>
      </c>
      <c r="D802" s="72" t="s">
        <v>950</v>
      </c>
      <c r="F802" t="str">
        <f t="shared" si="33"/>
        <v>8550 SUPPLYTRASH LINERS</v>
      </c>
    </row>
    <row r="803" spans="1:6" x14ac:dyDescent="0.3">
      <c r="A803" s="72" t="str">
        <f t="shared" si="32"/>
        <v>150</v>
      </c>
      <c r="B803" s="72" t="s">
        <v>898</v>
      </c>
      <c r="C803" s="72" t="str">
        <f>"8560"</f>
        <v>8560</v>
      </c>
      <c r="D803" s="72" t="s">
        <v>951</v>
      </c>
      <c r="F803" t="str">
        <f t="shared" si="33"/>
        <v>8560 SUPPLYWINDOW CLEANER</v>
      </c>
    </row>
    <row r="804" spans="1:6" x14ac:dyDescent="0.3">
      <c r="A804" s="72" t="str">
        <f t="shared" si="32"/>
        <v>150</v>
      </c>
      <c r="B804" s="72" t="s">
        <v>898</v>
      </c>
      <c r="C804" s="72" t="str">
        <f>"8570"</f>
        <v>8570</v>
      </c>
      <c r="D804" s="72" t="s">
        <v>952</v>
      </c>
      <c r="F804" t="str">
        <f t="shared" si="33"/>
        <v>8570 SUPPLYWINDOW CLEANER BK</v>
      </c>
    </row>
    <row r="805" spans="1:6" x14ac:dyDescent="0.3">
      <c r="A805" s="72" t="str">
        <f>"160"</f>
        <v>160</v>
      </c>
      <c r="B805" s="72" t="s">
        <v>953</v>
      </c>
      <c r="C805" s="72" t="str">
        <f>"510"</f>
        <v>510</v>
      </c>
      <c r="D805" s="72" t="s">
        <v>221</v>
      </c>
      <c r="F805" t="str">
        <f t="shared" si="33"/>
        <v>510 DELETE FILE</v>
      </c>
    </row>
    <row r="806" spans="1:6" x14ac:dyDescent="0.3">
      <c r="A806" s="72" t="str">
        <f>"160"</f>
        <v>160</v>
      </c>
      <c r="B806" s="72" t="s">
        <v>953</v>
      </c>
      <c r="C806" s="72" t="str">
        <f>"8580"</f>
        <v>8580</v>
      </c>
      <c r="D806" s="72" t="s">
        <v>953</v>
      </c>
      <c r="F806" t="str">
        <f t="shared" si="33"/>
        <v>8580 STORE EQUIPMENT</v>
      </c>
    </row>
    <row r="807" spans="1:6" x14ac:dyDescent="0.3">
      <c r="A807" s="72" t="str">
        <f>"170"</f>
        <v>170</v>
      </c>
      <c r="B807" s="72" t="s">
        <v>954</v>
      </c>
      <c r="C807" s="72" t="str">
        <f>"9989"</f>
        <v>9989</v>
      </c>
      <c r="D807" s="72" t="s">
        <v>955</v>
      </c>
      <c r="F807" t="str">
        <f t="shared" si="33"/>
        <v>9989 TRADE SHOW BOOTH BILLING</v>
      </c>
    </row>
    <row r="808" spans="1:6" x14ac:dyDescent="0.3">
      <c r="A808" s="72" t="str">
        <f>"180"</f>
        <v>180</v>
      </c>
      <c r="B808" s="72" t="s">
        <v>956</v>
      </c>
      <c r="C808" s="72" t="str">
        <f>"9990"</f>
        <v>9990</v>
      </c>
      <c r="D808" s="72" t="s">
        <v>957</v>
      </c>
      <c r="F808" t="str">
        <f t="shared" si="33"/>
        <v>9990 CUSTOMER PRINTING FEES</v>
      </c>
    </row>
    <row r="809" spans="1:6" x14ac:dyDescent="0.3">
      <c r="A809" s="72" t="str">
        <f>"190"</f>
        <v>190</v>
      </c>
      <c r="B809" s="72" t="s">
        <v>958</v>
      </c>
      <c r="C809" s="72" t="str">
        <f>"9991"</f>
        <v>9991</v>
      </c>
      <c r="D809" s="72" t="s">
        <v>959</v>
      </c>
      <c r="F809" t="str">
        <f t="shared" si="33"/>
        <v>9991 CUSTOMER PROGRAMS</v>
      </c>
    </row>
    <row r="810" spans="1:6" x14ac:dyDescent="0.3">
      <c r="A810" s="72" t="str">
        <f>"200"</f>
        <v>200</v>
      </c>
      <c r="B810" s="72" t="s">
        <v>960</v>
      </c>
      <c r="C810" s="72" t="str">
        <f>"9991"</f>
        <v>9991</v>
      </c>
      <c r="D810" s="72" t="s">
        <v>959</v>
      </c>
      <c r="F810" t="str">
        <f t="shared" si="33"/>
        <v>9991 CUSTOMER PROGRAMS</v>
      </c>
    </row>
    <row r="811" spans="1:6" x14ac:dyDescent="0.3">
      <c r="A811" s="72" t="str">
        <f>"210"</f>
        <v>210</v>
      </c>
      <c r="B811" s="72" t="s">
        <v>961</v>
      </c>
      <c r="C811" s="72" t="str">
        <f>"9995"</f>
        <v>9995</v>
      </c>
      <c r="D811" s="72" t="s">
        <v>961</v>
      </c>
      <c r="F811" t="str">
        <f t="shared" si="33"/>
        <v>9995 FUEL SURCHARGE</v>
      </c>
    </row>
    <row r="812" spans="1:6" x14ac:dyDescent="0.3">
      <c r="A812" s="72" t="str">
        <f>"211"</f>
        <v>211</v>
      </c>
      <c r="B812" s="72" t="s">
        <v>962</v>
      </c>
      <c r="C812" s="72" t="str">
        <f>"1080"</f>
        <v>1080</v>
      </c>
      <c r="D812" s="72" t="s">
        <v>963</v>
      </c>
      <c r="F812" t="str">
        <f t="shared" si="33"/>
        <v>1080 CIG RESTOCKING FEE</v>
      </c>
    </row>
    <row r="813" spans="1:6" x14ac:dyDescent="0.3">
      <c r="A813" s="72" t="str">
        <f>"215"</f>
        <v>215</v>
      </c>
      <c r="B813" s="72" t="s">
        <v>964</v>
      </c>
      <c r="C813" s="72" t="str">
        <f>"655"</f>
        <v>655</v>
      </c>
      <c r="D813" s="72" t="s">
        <v>182</v>
      </c>
      <c r="F813" t="str">
        <f t="shared" si="33"/>
        <v>655 ITG WINSTON</v>
      </c>
    </row>
    <row r="814" spans="1:6" x14ac:dyDescent="0.3">
      <c r="A814" s="72" t="str">
        <f>"215"</f>
        <v>215</v>
      </c>
      <c r="B814" s="72" t="s">
        <v>964</v>
      </c>
      <c r="C814" s="72" t="str">
        <f>"9995"</f>
        <v>9995</v>
      </c>
      <c r="D814" s="72" t="s">
        <v>961</v>
      </c>
      <c r="F814" t="str">
        <f t="shared" si="33"/>
        <v>9995 FUEL SURCHARGE</v>
      </c>
    </row>
    <row r="815" spans="1:6" x14ac:dyDescent="0.3">
      <c r="A815" s="72" t="str">
        <f>"220"</f>
        <v>220</v>
      </c>
      <c r="B815" s="72" t="s">
        <v>965</v>
      </c>
      <c r="C815" s="72" t="str">
        <f>"9994"</f>
        <v>9994</v>
      </c>
      <c r="D815" s="72" t="s">
        <v>966</v>
      </c>
      <c r="F815" t="str">
        <f t="shared" si="33"/>
        <v>9994 TRADE SHOW TICKET SALES</v>
      </c>
    </row>
    <row r="816" spans="1:6" x14ac:dyDescent="0.3">
      <c r="A816" s="72" t="str">
        <f t="shared" ref="A816:A827" si="34">"221"</f>
        <v>221</v>
      </c>
      <c r="B816" s="72" t="s">
        <v>967</v>
      </c>
      <c r="C816" s="72" t="str">
        <f>"1000"</f>
        <v>1000</v>
      </c>
      <c r="D816" s="72" t="s">
        <v>266</v>
      </c>
      <c r="F816" t="str">
        <f t="shared" si="33"/>
        <v>1000 LIGHTERS AND MATCHES</v>
      </c>
    </row>
    <row r="817" spans="1:6" x14ac:dyDescent="0.3">
      <c r="A817" s="72" t="str">
        <f t="shared" si="34"/>
        <v>221</v>
      </c>
      <c r="B817" s="72" t="s">
        <v>967</v>
      </c>
      <c r="C817" s="72" t="str">
        <f>"1100"</f>
        <v>1100</v>
      </c>
      <c r="D817" s="72" t="s">
        <v>274</v>
      </c>
      <c r="F817" t="str">
        <f t="shared" si="33"/>
        <v>1100 CONFECTIONARY DEPARTMENT</v>
      </c>
    </row>
    <row r="818" spans="1:6" x14ac:dyDescent="0.3">
      <c r="A818" s="72" t="str">
        <f t="shared" si="34"/>
        <v>221</v>
      </c>
      <c r="B818" s="72" t="s">
        <v>967</v>
      </c>
      <c r="C818" s="72" t="str">
        <f>"1780"</f>
        <v>1780</v>
      </c>
      <c r="D818" s="72" t="s">
        <v>334</v>
      </c>
      <c r="F818" t="str">
        <f t="shared" si="33"/>
        <v>1780 GROCERY DEPARTMENT</v>
      </c>
    </row>
    <row r="819" spans="1:6" x14ac:dyDescent="0.3">
      <c r="A819" s="72" t="str">
        <f t="shared" si="34"/>
        <v>221</v>
      </c>
      <c r="B819" s="72" t="s">
        <v>967</v>
      </c>
      <c r="C819" s="72" t="str">
        <f>"4290"</f>
        <v>4290</v>
      </c>
      <c r="D819" s="72" t="s">
        <v>570</v>
      </c>
      <c r="F819" t="str">
        <f t="shared" si="33"/>
        <v>4290 REFRIGERATED DAIRY DEPT.</v>
      </c>
    </row>
    <row r="820" spans="1:6" x14ac:dyDescent="0.3">
      <c r="A820" s="72" t="str">
        <f t="shared" si="34"/>
        <v>221</v>
      </c>
      <c r="B820" s="72" t="s">
        <v>967</v>
      </c>
      <c r="C820" s="72" t="str">
        <f>"4600"</f>
        <v>4600</v>
      </c>
      <c r="D820" s="72" t="s">
        <v>600</v>
      </c>
      <c r="F820" t="str">
        <f t="shared" si="33"/>
        <v>4600 FROZEN FOODS DEPARTMENT</v>
      </c>
    </row>
    <row r="821" spans="1:6" x14ac:dyDescent="0.3">
      <c r="A821" s="72" t="str">
        <f t="shared" si="34"/>
        <v>221</v>
      </c>
      <c r="B821" s="72" t="s">
        <v>967</v>
      </c>
      <c r="C821" s="72" t="str">
        <f>"4940"</f>
        <v>4940</v>
      </c>
      <c r="D821" s="72" t="s">
        <v>629</v>
      </c>
      <c r="F821" t="str">
        <f t="shared" si="33"/>
        <v>4940 DELICATESSEN DEPARTMENT</v>
      </c>
    </row>
    <row r="822" spans="1:6" x14ac:dyDescent="0.3">
      <c r="A822" s="72" t="str">
        <f t="shared" si="34"/>
        <v>221</v>
      </c>
      <c r="B822" s="72" t="s">
        <v>967</v>
      </c>
      <c r="C822" s="72" t="str">
        <f>"5370"</f>
        <v>5370</v>
      </c>
      <c r="D822" s="72" t="s">
        <v>662</v>
      </c>
      <c r="F822" t="str">
        <f t="shared" si="33"/>
        <v>5370 MEAT DEPARTMENT</v>
      </c>
    </row>
    <row r="823" spans="1:6" x14ac:dyDescent="0.3">
      <c r="A823" s="72" t="str">
        <f t="shared" si="34"/>
        <v>221</v>
      </c>
      <c r="B823" s="72" t="s">
        <v>967</v>
      </c>
      <c r="C823" s="72" t="str">
        <f>"5730"</f>
        <v>5730</v>
      </c>
      <c r="D823" s="72" t="s">
        <v>696</v>
      </c>
      <c r="F823" t="str">
        <f t="shared" si="33"/>
        <v>5730 PRODUCE DEPARTMENT</v>
      </c>
    </row>
    <row r="824" spans="1:6" x14ac:dyDescent="0.3">
      <c r="A824" s="72" t="str">
        <f t="shared" si="34"/>
        <v>221</v>
      </c>
      <c r="B824" s="72" t="s">
        <v>967</v>
      </c>
      <c r="C824" s="72" t="str">
        <f>"5980"</f>
        <v>5980</v>
      </c>
      <c r="D824" s="72" t="s">
        <v>721</v>
      </c>
      <c r="F824" t="str">
        <f t="shared" si="33"/>
        <v>5980 BAKERY DEPARTMENT</v>
      </c>
    </row>
    <row r="825" spans="1:6" x14ac:dyDescent="0.3">
      <c r="A825" s="72" t="str">
        <f t="shared" si="34"/>
        <v>221</v>
      </c>
      <c r="B825" s="72" t="s">
        <v>967</v>
      </c>
      <c r="C825" s="72" t="str">
        <f>"6300"</f>
        <v>6300</v>
      </c>
      <c r="D825" s="72" t="s">
        <v>750</v>
      </c>
      <c r="F825" t="str">
        <f t="shared" si="33"/>
        <v>6300 PREPARED FOODS DEPT.</v>
      </c>
    </row>
    <row r="826" spans="1:6" x14ac:dyDescent="0.3">
      <c r="A826" s="72" t="str">
        <f t="shared" si="34"/>
        <v>221</v>
      </c>
      <c r="B826" s="72" t="s">
        <v>967</v>
      </c>
      <c r="C826" s="72" t="str">
        <f>"7190"</f>
        <v>7190</v>
      </c>
      <c r="D826" s="72" t="s">
        <v>832</v>
      </c>
      <c r="F826" t="str">
        <f t="shared" si="33"/>
        <v>7190 HEALTH&amp;BEAUTY CARE DEPT</v>
      </c>
    </row>
    <row r="827" spans="1:6" x14ac:dyDescent="0.3">
      <c r="A827" s="72" t="str">
        <f t="shared" si="34"/>
        <v>221</v>
      </c>
      <c r="B827" s="72" t="s">
        <v>967</v>
      </c>
      <c r="C827" s="72" t="str">
        <f>"7650"</f>
        <v>7650</v>
      </c>
      <c r="D827" s="72" t="s">
        <v>879</v>
      </c>
      <c r="F827" t="str">
        <f t="shared" si="33"/>
        <v>7650 GENERAL MERCHANDISE DEPT</v>
      </c>
    </row>
    <row r="828" spans="1:6" x14ac:dyDescent="0.3">
      <c r="A828" s="72" t="str">
        <f>"225"</f>
        <v>225</v>
      </c>
      <c r="B828" s="72" t="s">
        <v>968</v>
      </c>
      <c r="C828" s="72" t="str">
        <f>"9996"</f>
        <v>9996</v>
      </c>
      <c r="D828" s="72" t="s">
        <v>969</v>
      </c>
      <c r="F828" t="str">
        <f t="shared" si="33"/>
        <v>9996 MDI CHARGES</v>
      </c>
    </row>
    <row r="829" spans="1:6" x14ac:dyDescent="0.3">
      <c r="A829" s="72" t="str">
        <f>"230"</f>
        <v>230</v>
      </c>
      <c r="B829" s="72" t="s">
        <v>970</v>
      </c>
      <c r="C829" s="72" t="str">
        <f>"9996"</f>
        <v>9996</v>
      </c>
      <c r="D829" s="72" t="s">
        <v>969</v>
      </c>
      <c r="F829" t="str">
        <f t="shared" si="33"/>
        <v>9996 MDI CHARGES</v>
      </c>
    </row>
    <row r="830" spans="1:6" x14ac:dyDescent="0.3">
      <c r="A830" s="72" t="str">
        <f>"999"</f>
        <v>999</v>
      </c>
      <c r="B830" s="72" t="s">
        <v>971</v>
      </c>
      <c r="C830" s="72" t="str">
        <f>"9997"</f>
        <v>9997</v>
      </c>
      <c r="D830" s="72" t="s">
        <v>972</v>
      </c>
      <c r="F830" t="str">
        <f t="shared" si="33"/>
        <v>9997 PSU WAREHOUSE ITEMS</v>
      </c>
    </row>
    <row r="831" spans="1:6" x14ac:dyDescent="0.3">
      <c r="A831" s="72" t="str">
        <f>"999"</f>
        <v>999</v>
      </c>
      <c r="B831" s="72" t="s">
        <v>971</v>
      </c>
      <c r="C831" s="72" t="str">
        <f>"9999"</f>
        <v>9999</v>
      </c>
      <c r="D831" s="72" t="s">
        <v>568</v>
      </c>
      <c r="F831" t="str">
        <f t="shared" si="33"/>
        <v>9999 DEFAULT PBH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4EAA7-27C7-4C41-9614-C2DF920AE49B}">
  <sheetPr codeName="Sheet10">
    <tabColor theme="0" tint="-0.249977111117893"/>
  </sheetPr>
  <dimension ref="A1:E830"/>
  <sheetViews>
    <sheetView topLeftCell="A229" workbookViewId="0">
      <selection activeCell="F27" sqref="F27"/>
    </sheetView>
  </sheetViews>
  <sheetFormatPr defaultColWidth="29.33203125" defaultRowHeight="14.4" x14ac:dyDescent="0.3"/>
  <cols>
    <col min="1" max="1" width="8.88671875" bestFit="1" customWidth="1"/>
    <col min="2" max="2" width="27.109375" bestFit="1" customWidth="1"/>
    <col min="3" max="3" width="4.33203125" customWidth="1"/>
  </cols>
  <sheetData>
    <row r="1" spans="1:5" x14ac:dyDescent="0.3">
      <c r="A1" s="71" t="s">
        <v>1242</v>
      </c>
      <c r="B1" s="71" t="s">
        <v>130</v>
      </c>
    </row>
    <row r="2" spans="1:5" x14ac:dyDescent="0.3">
      <c r="A2" s="72" t="str">
        <f>"010000"</f>
        <v>010000</v>
      </c>
      <c r="B2" s="72" t="s">
        <v>988</v>
      </c>
      <c r="D2" s="101" t="str">
        <f t="shared" ref="D2:D65" si="0">A2&amp;" "&amp;B2</f>
        <v>010000 FUEL PRODUCTS</v>
      </c>
      <c r="E2" t="s">
        <v>861</v>
      </c>
    </row>
    <row r="3" spans="1:5" x14ac:dyDescent="0.3">
      <c r="A3" s="72" t="str">
        <f>"010100"</f>
        <v>010100</v>
      </c>
      <c r="B3" s="72" t="s">
        <v>989</v>
      </c>
      <c r="D3" s="101" t="str">
        <f t="shared" si="0"/>
        <v>010100 UNLEADED-REGULAR</v>
      </c>
      <c r="E3" t="s">
        <v>861</v>
      </c>
    </row>
    <row r="4" spans="1:5" x14ac:dyDescent="0.3">
      <c r="A4" s="72" t="str">
        <f>"010200"</f>
        <v>010200</v>
      </c>
      <c r="B4" s="72" t="s">
        <v>990</v>
      </c>
      <c r="D4" s="101" t="str">
        <f t="shared" si="0"/>
        <v>010200 UNLEADED-MID</v>
      </c>
      <c r="E4" t="s">
        <v>861</v>
      </c>
    </row>
    <row r="5" spans="1:5" x14ac:dyDescent="0.3">
      <c r="A5" s="72" t="str">
        <f>"010300"</f>
        <v>010300</v>
      </c>
      <c r="B5" s="72" t="s">
        <v>991</v>
      </c>
      <c r="D5" s="101" t="str">
        <f t="shared" si="0"/>
        <v>010300 UNLEADED-PREMIUM</v>
      </c>
      <c r="E5" t="s">
        <v>861</v>
      </c>
    </row>
    <row r="6" spans="1:5" x14ac:dyDescent="0.3">
      <c r="A6" s="72" t="str">
        <f>"010400"</f>
        <v>010400</v>
      </c>
      <c r="B6" s="72" t="s">
        <v>992</v>
      </c>
      <c r="D6" s="101" t="str">
        <f t="shared" si="0"/>
        <v>010400 DIESEL</v>
      </c>
      <c r="E6" t="s">
        <v>861</v>
      </c>
    </row>
    <row r="7" spans="1:5" x14ac:dyDescent="0.3">
      <c r="A7" s="72" t="str">
        <f>"010500"</f>
        <v>010500</v>
      </c>
      <c r="B7" s="72" t="s">
        <v>993</v>
      </c>
      <c r="D7" s="101" t="str">
        <f t="shared" si="0"/>
        <v>010500 PROPANE FUEL</v>
      </c>
      <c r="E7" t="s">
        <v>861</v>
      </c>
    </row>
    <row r="8" spans="1:5" x14ac:dyDescent="0.3">
      <c r="A8" s="72" t="str">
        <f>"010600"</f>
        <v>010600</v>
      </c>
      <c r="B8" s="72" t="s">
        <v>994</v>
      </c>
      <c r="D8" s="101" t="str">
        <f t="shared" si="0"/>
        <v>010600 KEROSENE FUEL</v>
      </c>
      <c r="E8" t="s">
        <v>861</v>
      </c>
    </row>
    <row r="9" spans="1:5" x14ac:dyDescent="0.3">
      <c r="A9" s="72" t="str">
        <f>"010700"</f>
        <v>010700</v>
      </c>
      <c r="B9" s="72" t="s">
        <v>995</v>
      </c>
      <c r="D9" s="101" t="str">
        <f t="shared" si="0"/>
        <v>010700 OTHER FUEL PRODUCTS</v>
      </c>
      <c r="E9" t="s">
        <v>861</v>
      </c>
    </row>
    <row r="10" spans="1:5" x14ac:dyDescent="0.3">
      <c r="A10" s="72" t="str">
        <f>"010800"</f>
        <v>010800</v>
      </c>
      <c r="B10" s="72" t="s">
        <v>996</v>
      </c>
      <c r="D10" s="101" t="str">
        <f t="shared" si="0"/>
        <v>010800 ETHANOL (FLEX FUEL)</v>
      </c>
      <c r="E10" t="s">
        <v>861</v>
      </c>
    </row>
    <row r="11" spans="1:5" x14ac:dyDescent="0.3">
      <c r="A11" s="72" t="str">
        <f>"010900"</f>
        <v>010900</v>
      </c>
      <c r="B11" s="72" t="s">
        <v>997</v>
      </c>
      <c r="D11" s="101" t="str">
        <f t="shared" si="0"/>
        <v>010900 BIODIESEL</v>
      </c>
      <c r="E11" t="s">
        <v>861</v>
      </c>
    </row>
    <row r="12" spans="1:5" x14ac:dyDescent="0.3">
      <c r="A12" s="72" t="str">
        <f>"011000"</f>
        <v>011000</v>
      </c>
      <c r="B12" s="72" t="s">
        <v>998</v>
      </c>
      <c r="D12" s="101" t="str">
        <f t="shared" si="0"/>
        <v>011000 E15</v>
      </c>
      <c r="E12" t="s">
        <v>861</v>
      </c>
    </row>
    <row r="13" spans="1:5" x14ac:dyDescent="0.3">
      <c r="A13" s="72" t="str">
        <f>"011100"</f>
        <v>011100</v>
      </c>
      <c r="B13" s="72" t="s">
        <v>999</v>
      </c>
      <c r="D13" s="101" t="str">
        <f t="shared" si="0"/>
        <v>011100 RENEWABLE DIESEL</v>
      </c>
      <c r="E13" t="s">
        <v>861</v>
      </c>
    </row>
    <row r="14" spans="1:5" x14ac:dyDescent="0.3">
      <c r="A14" s="72" t="str">
        <f>"020000"</f>
        <v>020000</v>
      </c>
      <c r="B14" s="72" t="s">
        <v>156</v>
      </c>
      <c r="D14" s="101" t="str">
        <f t="shared" si="0"/>
        <v>020000 CIGARETTES</v>
      </c>
      <c r="E14" t="s">
        <v>4072</v>
      </c>
    </row>
    <row r="15" spans="1:5" x14ac:dyDescent="0.3">
      <c r="A15" s="72" t="str">
        <f>"020100"</f>
        <v>020100</v>
      </c>
      <c r="B15" s="72" t="s">
        <v>1000</v>
      </c>
      <c r="D15" s="101" t="str">
        <f t="shared" si="0"/>
        <v>020100 CIGARETTES - PREMIUM</v>
      </c>
      <c r="E15" t="s">
        <v>4072</v>
      </c>
    </row>
    <row r="16" spans="1:5" x14ac:dyDescent="0.3">
      <c r="A16" s="72" t="str">
        <f>"020200"</f>
        <v>020200</v>
      </c>
      <c r="B16" s="72" t="s">
        <v>1001</v>
      </c>
      <c r="D16" s="101" t="str">
        <f t="shared" si="0"/>
        <v>020200 CIGARETTES - BRANDED</v>
      </c>
      <c r="E16" t="s">
        <v>4072</v>
      </c>
    </row>
    <row r="17" spans="1:5" x14ac:dyDescent="0.3">
      <c r="A17" s="72" t="str">
        <f>"020300"</f>
        <v>020300</v>
      </c>
      <c r="B17" s="72" t="s">
        <v>1002</v>
      </c>
      <c r="D17" s="101" t="str">
        <f t="shared" si="0"/>
        <v>020300 CIGARETTES - GENERIC</v>
      </c>
      <c r="E17" t="s">
        <v>4072</v>
      </c>
    </row>
    <row r="18" spans="1:5" x14ac:dyDescent="0.3">
      <c r="A18" s="72" t="str">
        <f>"020400"</f>
        <v>020400</v>
      </c>
      <c r="B18" s="72" t="s">
        <v>1003</v>
      </c>
      <c r="D18" s="101" t="str">
        <f t="shared" si="0"/>
        <v>020400 OTHER CIGARETTES</v>
      </c>
      <c r="E18" t="s">
        <v>4072</v>
      </c>
    </row>
    <row r="19" spans="1:5" x14ac:dyDescent="0.3">
      <c r="A19" s="72" t="str">
        <f>"020500"</f>
        <v>020500</v>
      </c>
      <c r="B19" s="72" t="s">
        <v>1004</v>
      </c>
      <c r="D19" s="101" t="str">
        <f t="shared" si="0"/>
        <v>020500 FUTURE</v>
      </c>
      <c r="E19" t="s">
        <v>4072</v>
      </c>
    </row>
    <row r="20" spans="1:5" x14ac:dyDescent="0.3">
      <c r="A20" s="72" t="str">
        <f>"030000"</f>
        <v>030000</v>
      </c>
      <c r="B20" s="72" t="s">
        <v>1005</v>
      </c>
      <c r="D20" s="101" t="str">
        <f t="shared" si="0"/>
        <v>030000 OTHER TOBACCO/NICOTINE</v>
      </c>
      <c r="E20" t="s">
        <v>4072</v>
      </c>
    </row>
    <row r="21" spans="1:5" x14ac:dyDescent="0.3">
      <c r="A21" s="72" t="str">
        <f>"030100"</f>
        <v>030100</v>
      </c>
      <c r="B21" s="72" t="s">
        <v>1006</v>
      </c>
      <c r="D21" s="101" t="str">
        <f t="shared" si="0"/>
        <v>030100 SMOKELESS TOBACCO</v>
      </c>
      <c r="E21" t="s">
        <v>4072</v>
      </c>
    </row>
    <row r="22" spans="1:5" x14ac:dyDescent="0.3">
      <c r="A22" s="72" t="str">
        <f>"030101"</f>
        <v>030101</v>
      </c>
      <c r="B22" s="72" t="s">
        <v>1007</v>
      </c>
      <c r="D22" s="101" t="str">
        <f t="shared" si="0"/>
        <v>030101 SMOKELESS NON TOBACCO</v>
      </c>
      <c r="E22" t="s">
        <v>4072</v>
      </c>
    </row>
    <row r="23" spans="1:5" x14ac:dyDescent="0.3">
      <c r="A23" s="72" t="str">
        <f>"030200"</f>
        <v>030200</v>
      </c>
      <c r="B23" s="72" t="s">
        <v>1008</v>
      </c>
      <c r="D23" s="101" t="str">
        <f t="shared" si="0"/>
        <v>030200 LITTLE CIGARS</v>
      </c>
      <c r="E23" t="s">
        <v>4072</v>
      </c>
    </row>
    <row r="24" spans="1:5" x14ac:dyDescent="0.3">
      <c r="A24" s="72" t="str">
        <f>"030201"</f>
        <v>030201</v>
      </c>
      <c r="B24" s="72" t="s">
        <v>1009</v>
      </c>
      <c r="D24" s="101" t="str">
        <f t="shared" si="0"/>
        <v>030201 LITTLE CIGARS - HW</v>
      </c>
      <c r="E24" t="s">
        <v>4072</v>
      </c>
    </row>
    <row r="25" spans="1:5" x14ac:dyDescent="0.3">
      <c r="A25" s="72" t="str">
        <f>"030205"</f>
        <v>030205</v>
      </c>
      <c r="B25" s="72" t="s">
        <v>263</v>
      </c>
      <c r="D25" s="101" t="str">
        <f t="shared" si="0"/>
        <v>030205 CIGARS</v>
      </c>
      <c r="E25" t="s">
        <v>4072</v>
      </c>
    </row>
    <row r="26" spans="1:5" x14ac:dyDescent="0.3">
      <c r="A26" s="72" t="str">
        <f>"030300"</f>
        <v>030300</v>
      </c>
      <c r="B26" s="72" t="s">
        <v>1010</v>
      </c>
      <c r="D26" s="101" t="str">
        <f t="shared" si="0"/>
        <v>030300 PAPERS</v>
      </c>
      <c r="E26" t="s">
        <v>4072</v>
      </c>
    </row>
    <row r="27" spans="1:5" x14ac:dyDescent="0.3">
      <c r="A27" s="72" t="str">
        <f>"030400"</f>
        <v>030400</v>
      </c>
      <c r="B27" s="72" t="s">
        <v>1011</v>
      </c>
      <c r="D27" s="101" t="str">
        <f t="shared" si="0"/>
        <v>030400 PIPES</v>
      </c>
      <c r="E27" t="s">
        <v>4072</v>
      </c>
    </row>
    <row r="28" spans="1:5" x14ac:dyDescent="0.3">
      <c r="A28" s="72" t="str">
        <f>"030500"</f>
        <v>030500</v>
      </c>
      <c r="B28" s="72" t="s">
        <v>1012</v>
      </c>
      <c r="D28" s="101" t="str">
        <f t="shared" si="0"/>
        <v>030500 PIPE TOBACCO</v>
      </c>
      <c r="E28" t="s">
        <v>4072</v>
      </c>
    </row>
    <row r="29" spans="1:5" x14ac:dyDescent="0.3">
      <c r="A29" s="72" t="str">
        <f>"030505"</f>
        <v>030505</v>
      </c>
      <c r="B29" s="72" t="s">
        <v>1013</v>
      </c>
      <c r="D29" s="101" t="str">
        <f t="shared" si="0"/>
        <v>030505 RYO TOBACCO</v>
      </c>
      <c r="E29" t="s">
        <v>4072</v>
      </c>
    </row>
    <row r="30" spans="1:5" x14ac:dyDescent="0.3">
      <c r="A30" s="72" t="str">
        <f>"030600"</f>
        <v>030600</v>
      </c>
      <c r="B30" s="72" t="s">
        <v>1014</v>
      </c>
      <c r="D30" s="101" t="str">
        <f t="shared" si="0"/>
        <v>030600 OTHER TOBACCO</v>
      </c>
      <c r="E30" t="s">
        <v>4072</v>
      </c>
    </row>
    <row r="31" spans="1:5" x14ac:dyDescent="0.3">
      <c r="A31" s="72" t="str">
        <f>"030700"</f>
        <v>030700</v>
      </c>
      <c r="B31" s="72" t="s">
        <v>1015</v>
      </c>
      <c r="D31" s="101" t="str">
        <f t="shared" si="0"/>
        <v>030700 E-CIGARETTES</v>
      </c>
      <c r="E31" t="s">
        <v>4072</v>
      </c>
    </row>
    <row r="32" spans="1:5" x14ac:dyDescent="0.3">
      <c r="A32" s="72" t="str">
        <f>"030701"</f>
        <v>030701</v>
      </c>
      <c r="B32" s="72" t="s">
        <v>1016</v>
      </c>
      <c r="D32" s="101" t="str">
        <f t="shared" si="0"/>
        <v>030701 E-CIGS/VAPOR ACCESSORIES</v>
      </c>
      <c r="E32" t="s">
        <v>4072</v>
      </c>
    </row>
    <row r="33" spans="1:5" x14ac:dyDescent="0.3">
      <c r="A33" s="72" t="str">
        <f>"039900"</f>
        <v>039900</v>
      </c>
      <c r="B33" s="72" t="s">
        <v>1017</v>
      </c>
      <c r="D33" s="101" t="str">
        <f t="shared" si="0"/>
        <v>039900 CBD</v>
      </c>
      <c r="E33" t="s">
        <v>4072</v>
      </c>
    </row>
    <row r="34" spans="1:5" x14ac:dyDescent="0.3">
      <c r="A34" s="72" t="str">
        <f>"040000"</f>
        <v>040000</v>
      </c>
      <c r="B34" s="72" t="s">
        <v>1018</v>
      </c>
      <c r="D34" s="101" t="str">
        <f t="shared" si="0"/>
        <v>040000 BEER</v>
      </c>
      <c r="E34" t="s">
        <v>100</v>
      </c>
    </row>
    <row r="35" spans="1:5" x14ac:dyDescent="0.3">
      <c r="A35" s="72" t="str">
        <f>"040100"</f>
        <v>040100</v>
      </c>
      <c r="B35" s="72" t="s">
        <v>1019</v>
      </c>
      <c r="D35" s="101" t="str">
        <f t="shared" si="0"/>
        <v>040100 PREMIUM PLUS/SUPER PREM</v>
      </c>
      <c r="E35" t="s">
        <v>100</v>
      </c>
    </row>
    <row r="36" spans="1:5" x14ac:dyDescent="0.3">
      <c r="A36" s="72" t="str">
        <f>"040200"</f>
        <v>040200</v>
      </c>
      <c r="B36" s="72" t="s">
        <v>1020</v>
      </c>
      <c r="D36" s="101" t="str">
        <f t="shared" si="0"/>
        <v>040200 PREMIUM</v>
      </c>
      <c r="E36" t="s">
        <v>100</v>
      </c>
    </row>
    <row r="37" spans="1:5" x14ac:dyDescent="0.3">
      <c r="A37" s="72" t="str">
        <f>"040300"</f>
        <v>040300</v>
      </c>
      <c r="B37" s="72" t="s">
        <v>1021</v>
      </c>
      <c r="D37" s="101" t="str">
        <f t="shared" si="0"/>
        <v>040300 ALCOHOLIC CIDER</v>
      </c>
      <c r="E37" t="s">
        <v>100</v>
      </c>
    </row>
    <row r="38" spans="1:5" x14ac:dyDescent="0.3">
      <c r="A38" s="72" t="str">
        <f>"040400"</f>
        <v>040400</v>
      </c>
      <c r="B38" s="72" t="s">
        <v>1022</v>
      </c>
      <c r="D38" s="101" t="str">
        <f t="shared" si="0"/>
        <v>040400 BUDGET/VALUE</v>
      </c>
      <c r="E38" t="s">
        <v>100</v>
      </c>
    </row>
    <row r="39" spans="1:5" x14ac:dyDescent="0.3">
      <c r="A39" s="72" t="str">
        <f>"040500"</f>
        <v>040500</v>
      </c>
      <c r="B39" s="72" t="s">
        <v>1023</v>
      </c>
      <c r="D39" s="101" t="str">
        <f t="shared" si="0"/>
        <v>040500 IMPORTED</v>
      </c>
      <c r="E39" t="s">
        <v>100</v>
      </c>
    </row>
    <row r="40" spans="1:5" x14ac:dyDescent="0.3">
      <c r="A40" s="72" t="str">
        <f>"040600"</f>
        <v>040600</v>
      </c>
      <c r="B40" s="72" t="s">
        <v>1024</v>
      </c>
      <c r="D40" s="101" t="str">
        <f t="shared" si="0"/>
        <v>040600 MICROBREWS/CRAFT</v>
      </c>
      <c r="E40" t="s">
        <v>100</v>
      </c>
    </row>
    <row r="41" spans="1:5" x14ac:dyDescent="0.3">
      <c r="A41" s="72" t="str">
        <f>"040700"</f>
        <v>040700</v>
      </c>
      <c r="B41" s="72" t="s">
        <v>1025</v>
      </c>
      <c r="D41" s="101" t="str">
        <f t="shared" si="0"/>
        <v>040700 MALT LIQUOR (UNFLAVORED)</v>
      </c>
      <c r="E41" t="s">
        <v>100</v>
      </c>
    </row>
    <row r="42" spans="1:5" x14ac:dyDescent="0.3">
      <c r="A42" s="72" t="str">
        <f>"040800"</f>
        <v>040800</v>
      </c>
      <c r="B42" s="72" t="s">
        <v>1026</v>
      </c>
      <c r="D42" s="101" t="str">
        <f t="shared" si="0"/>
        <v>040800 NON-ALCHOLIC BEER</v>
      </c>
      <c r="E42" t="s">
        <v>100</v>
      </c>
    </row>
    <row r="43" spans="1:5" x14ac:dyDescent="0.3">
      <c r="A43" s="72" t="str">
        <f>"040900"</f>
        <v>040900</v>
      </c>
      <c r="B43" s="72" t="s">
        <v>1027</v>
      </c>
      <c r="D43" s="101" t="str">
        <f t="shared" si="0"/>
        <v>040900 FLAVORED MALT</v>
      </c>
      <c r="E43" t="s">
        <v>100</v>
      </c>
    </row>
    <row r="44" spans="1:5" x14ac:dyDescent="0.3">
      <c r="A44" s="72" t="str">
        <f>"041000"</f>
        <v>041000</v>
      </c>
      <c r="B44" s="72" t="s">
        <v>1028</v>
      </c>
      <c r="D44" s="101" t="str">
        <f t="shared" si="0"/>
        <v>041000 ALCOHOLIC SELTZER</v>
      </c>
      <c r="E44" t="s">
        <v>100</v>
      </c>
    </row>
    <row r="45" spans="1:5" x14ac:dyDescent="0.3">
      <c r="A45" s="72" t="str">
        <f>"041100"</f>
        <v>041100</v>
      </c>
      <c r="B45" s="72" t="s">
        <v>1029</v>
      </c>
      <c r="D45" s="101" t="str">
        <f t="shared" si="0"/>
        <v>041100 CHELADAS</v>
      </c>
      <c r="E45" t="s">
        <v>100</v>
      </c>
    </row>
    <row r="46" spans="1:5" x14ac:dyDescent="0.3">
      <c r="A46" s="72" t="str">
        <f>"041200"</f>
        <v>041200</v>
      </c>
      <c r="B46" s="72" t="s">
        <v>1030</v>
      </c>
      <c r="D46" s="101" t="str">
        <f t="shared" si="0"/>
        <v>041200 OTHER BEER</v>
      </c>
      <c r="E46" t="s">
        <v>100</v>
      </c>
    </row>
    <row r="47" spans="1:5" x14ac:dyDescent="0.3">
      <c r="A47" s="72" t="str">
        <f>"050000"</f>
        <v>050000</v>
      </c>
      <c r="B47" s="72" t="s">
        <v>1031</v>
      </c>
      <c r="D47" s="101" t="str">
        <f t="shared" si="0"/>
        <v>050000 WINE</v>
      </c>
      <c r="E47" t="s">
        <v>100</v>
      </c>
    </row>
    <row r="48" spans="1:5" x14ac:dyDescent="0.3">
      <c r="A48" s="72" t="str">
        <f>"050100"</f>
        <v>050100</v>
      </c>
      <c r="B48" s="72" t="s">
        <v>1031</v>
      </c>
      <c r="D48" s="101" t="str">
        <f t="shared" si="0"/>
        <v>050100 WINE</v>
      </c>
      <c r="E48" t="s">
        <v>100</v>
      </c>
    </row>
    <row r="49" spans="1:5" x14ac:dyDescent="0.3">
      <c r="A49" s="72" t="str">
        <f>"050200"</f>
        <v>050200</v>
      </c>
      <c r="B49" s="72" t="s">
        <v>1032</v>
      </c>
      <c r="D49" s="101" t="str">
        <f t="shared" si="0"/>
        <v>050200 SPARKLING WINE</v>
      </c>
      <c r="E49" t="s">
        <v>100</v>
      </c>
    </row>
    <row r="50" spans="1:5" x14ac:dyDescent="0.3">
      <c r="A50" s="72" t="str">
        <f>"050300"</f>
        <v>050300</v>
      </c>
      <c r="B50" s="72" t="s">
        <v>1033</v>
      </c>
      <c r="D50" s="101" t="str">
        <f t="shared" si="0"/>
        <v>050300 RTD COOLERS/COCKTAILS</v>
      </c>
      <c r="E50" t="s">
        <v>100</v>
      </c>
    </row>
    <row r="51" spans="1:5" x14ac:dyDescent="0.3">
      <c r="A51" s="72" t="str">
        <f>"050400"</f>
        <v>050400</v>
      </c>
      <c r="B51" s="72" t="s">
        <v>1034</v>
      </c>
      <c r="D51" s="101" t="str">
        <f t="shared" si="0"/>
        <v>050400 FORTIFIED WINE</v>
      </c>
      <c r="E51" t="s">
        <v>100</v>
      </c>
    </row>
    <row r="52" spans="1:5" x14ac:dyDescent="0.3">
      <c r="A52" s="72" t="str">
        <f>"050500"</f>
        <v>050500</v>
      </c>
      <c r="B52" s="72" t="s">
        <v>1035</v>
      </c>
      <c r="D52" s="101" t="str">
        <f t="shared" si="0"/>
        <v>050500 OTHER WINE</v>
      </c>
      <c r="E52" t="s">
        <v>100</v>
      </c>
    </row>
    <row r="53" spans="1:5" x14ac:dyDescent="0.3">
      <c r="A53" s="72" t="str">
        <f>"060000"</f>
        <v>060000</v>
      </c>
      <c r="B53" s="72" t="s">
        <v>1036</v>
      </c>
      <c r="D53" s="101" t="str">
        <f t="shared" si="0"/>
        <v>060000 LIQUOR</v>
      </c>
      <c r="E53" t="s">
        <v>100</v>
      </c>
    </row>
    <row r="54" spans="1:5" x14ac:dyDescent="0.3">
      <c r="A54" s="72" t="str">
        <f>"060100"</f>
        <v>060100</v>
      </c>
      <c r="B54" s="72" t="s">
        <v>1037</v>
      </c>
      <c r="D54" s="101" t="str">
        <f t="shared" si="0"/>
        <v>060100 DISTILLED SPIRITS</v>
      </c>
      <c r="E54" t="s">
        <v>100</v>
      </c>
    </row>
    <row r="55" spans="1:5" x14ac:dyDescent="0.3">
      <c r="A55" s="72" t="str">
        <f>"060200"</f>
        <v>060200</v>
      </c>
      <c r="B55" s="72" t="s">
        <v>1038</v>
      </c>
      <c r="D55" s="101" t="str">
        <f t="shared" si="0"/>
        <v>060200 PREPARED COCKTAILS</v>
      </c>
      <c r="E55" t="s">
        <v>100</v>
      </c>
    </row>
    <row r="56" spans="1:5" x14ac:dyDescent="0.3">
      <c r="A56" s="72" t="str">
        <f>"060300"</f>
        <v>060300</v>
      </c>
      <c r="B56" s="72" t="s">
        <v>1039</v>
      </c>
      <c r="D56" s="101" t="str">
        <f t="shared" si="0"/>
        <v>060300 LIQUEURS &amp; CORDIALS</v>
      </c>
      <c r="E56" t="s">
        <v>100</v>
      </c>
    </row>
    <row r="57" spans="1:5" x14ac:dyDescent="0.3">
      <c r="A57" s="72" t="str">
        <f>"060400"</f>
        <v>060400</v>
      </c>
      <c r="B57" s="72" t="s">
        <v>1040</v>
      </c>
      <c r="D57" s="101" t="str">
        <f t="shared" si="0"/>
        <v>060400 COCKTAIL MIXES</v>
      </c>
      <c r="E57" t="s">
        <v>100</v>
      </c>
    </row>
    <row r="58" spans="1:5" x14ac:dyDescent="0.3">
      <c r="A58" s="72" t="str">
        <f>"060500"</f>
        <v>060500</v>
      </c>
      <c r="B58" s="72" t="s">
        <v>1041</v>
      </c>
      <c r="D58" s="101" t="str">
        <f t="shared" si="0"/>
        <v>060500 OTHER LIQUOR</v>
      </c>
      <c r="E58" t="s">
        <v>100</v>
      </c>
    </row>
    <row r="59" spans="1:5" x14ac:dyDescent="0.3">
      <c r="A59" s="72" t="str">
        <f>"060600"</f>
        <v>060600</v>
      </c>
      <c r="B59" s="72" t="s">
        <v>1042</v>
      </c>
      <c r="D59" s="101" t="str">
        <f t="shared" si="0"/>
        <v>060600 READY TO DRINK COCKTAILS</v>
      </c>
      <c r="E59" t="s">
        <v>100</v>
      </c>
    </row>
    <row r="60" spans="1:5" x14ac:dyDescent="0.3">
      <c r="A60" s="72" t="str">
        <f>"070000"</f>
        <v>070000</v>
      </c>
      <c r="B60" s="72" t="s">
        <v>1043</v>
      </c>
      <c r="D60" s="101" t="str">
        <f t="shared" si="0"/>
        <v>070000 PACKAGED BEVERAGES</v>
      </c>
      <c r="E60" t="s">
        <v>4073</v>
      </c>
    </row>
    <row r="61" spans="1:5" x14ac:dyDescent="0.3">
      <c r="A61" s="72" t="str">
        <f>"070100"</f>
        <v>070100</v>
      </c>
      <c r="B61" s="72" t="s">
        <v>1044</v>
      </c>
      <c r="D61" s="101" t="str">
        <f t="shared" si="0"/>
        <v>070100 CARBONATED SOFT DRINKS</v>
      </c>
      <c r="E61" t="s">
        <v>4073</v>
      </c>
    </row>
    <row r="62" spans="1:5" x14ac:dyDescent="0.3">
      <c r="A62" s="72" t="str">
        <f>"070200"</f>
        <v>070200</v>
      </c>
      <c r="B62" s="72" t="s">
        <v>1045</v>
      </c>
      <c r="D62" s="101" t="str">
        <f t="shared" si="0"/>
        <v>070200 ICED TEA</v>
      </c>
      <c r="E62" t="s">
        <v>4073</v>
      </c>
    </row>
    <row r="63" spans="1:5" x14ac:dyDescent="0.3">
      <c r="A63" s="72" t="str">
        <f>"070300"</f>
        <v>070300</v>
      </c>
      <c r="B63" s="72" t="s">
        <v>1046</v>
      </c>
      <c r="D63" s="101" t="str">
        <f t="shared" si="0"/>
        <v>070300 SPORTS DRINKS</v>
      </c>
      <c r="E63" t="s">
        <v>4073</v>
      </c>
    </row>
    <row r="64" spans="1:5" x14ac:dyDescent="0.3">
      <c r="A64" s="72" t="str">
        <f>"070400"</f>
        <v>070400</v>
      </c>
      <c r="B64" s="72" t="s">
        <v>1047</v>
      </c>
      <c r="D64" s="101" t="str">
        <f t="shared" si="0"/>
        <v>070400 JUICE/JUICE DRINKS</v>
      </c>
      <c r="E64" t="s">
        <v>4073</v>
      </c>
    </row>
    <row r="65" spans="1:5" x14ac:dyDescent="0.3">
      <c r="A65" s="72" t="str">
        <f>"070500"</f>
        <v>070500</v>
      </c>
      <c r="B65" s="72" t="s">
        <v>1048</v>
      </c>
      <c r="D65" s="101" t="str">
        <f t="shared" si="0"/>
        <v>070500 WATER</v>
      </c>
      <c r="E65" t="s">
        <v>4073</v>
      </c>
    </row>
    <row r="66" spans="1:5" x14ac:dyDescent="0.3">
      <c r="A66" s="72" t="str">
        <f>"070600"</f>
        <v>070600</v>
      </c>
      <c r="B66" s="72" t="s">
        <v>1049</v>
      </c>
      <c r="D66" s="101" t="str">
        <f t="shared" ref="D66:D129" si="1">A66&amp;" "&amp;B66</f>
        <v>070600 OTHER PACKAGED BEVERAGES</v>
      </c>
      <c r="E66" t="s">
        <v>4073</v>
      </c>
    </row>
    <row r="67" spans="1:5" x14ac:dyDescent="0.3">
      <c r="A67" s="72" t="str">
        <f>"070700"</f>
        <v>070700</v>
      </c>
      <c r="B67" s="72" t="s">
        <v>1050</v>
      </c>
      <c r="D67" s="101" t="str">
        <f t="shared" si="1"/>
        <v>070700 ENERGY DRINKS</v>
      </c>
      <c r="E67" t="s">
        <v>4073</v>
      </c>
    </row>
    <row r="68" spans="1:5" x14ac:dyDescent="0.3">
      <c r="A68" s="72" t="str">
        <f>"070800"</f>
        <v>070800</v>
      </c>
      <c r="B68" s="72" t="s">
        <v>1051</v>
      </c>
      <c r="D68" s="101" t="str">
        <f t="shared" si="1"/>
        <v>070800 ENHANCED WATER</v>
      </c>
      <c r="E68" t="s">
        <v>4073</v>
      </c>
    </row>
    <row r="69" spans="1:5" x14ac:dyDescent="0.3">
      <c r="A69" s="72" t="str">
        <f>"070900"</f>
        <v>070900</v>
      </c>
      <c r="B69" s="72" t="s">
        <v>1052</v>
      </c>
      <c r="D69" s="101" t="str">
        <f t="shared" si="1"/>
        <v>070900 READY TO DRINK COFFEE</v>
      </c>
      <c r="E69" t="s">
        <v>4073</v>
      </c>
    </row>
    <row r="70" spans="1:5" x14ac:dyDescent="0.3">
      <c r="A70" s="72" t="str">
        <f>"080000"</f>
        <v>080000</v>
      </c>
      <c r="B70" s="72" t="s">
        <v>1053</v>
      </c>
      <c r="D70" s="101" t="str">
        <f t="shared" si="1"/>
        <v>080000 CANDY</v>
      </c>
      <c r="E70" t="s">
        <v>273</v>
      </c>
    </row>
    <row r="71" spans="1:5" x14ac:dyDescent="0.3">
      <c r="A71" s="72" t="str">
        <f>"080100"</f>
        <v>080100</v>
      </c>
      <c r="B71" s="72" t="s">
        <v>1054</v>
      </c>
      <c r="D71" s="101" t="str">
        <f t="shared" si="1"/>
        <v>080100 GUM</v>
      </c>
      <c r="E71" t="s">
        <v>273</v>
      </c>
    </row>
    <row r="72" spans="1:5" x14ac:dyDescent="0.3">
      <c r="A72" s="72" t="str">
        <f>"080200"</f>
        <v>080200</v>
      </c>
      <c r="B72" s="72" t="s">
        <v>1055</v>
      </c>
      <c r="D72" s="101" t="str">
        <f t="shared" si="1"/>
        <v>080200 BREATH MINTS</v>
      </c>
      <c r="E72" t="s">
        <v>273</v>
      </c>
    </row>
    <row r="73" spans="1:5" x14ac:dyDescent="0.3">
      <c r="A73" s="72" t="str">
        <f>"080300"</f>
        <v>080300</v>
      </c>
      <c r="B73" s="72" t="s">
        <v>1056</v>
      </c>
      <c r="D73" s="101" t="str">
        <f t="shared" si="1"/>
        <v>080300 CHOCOLATE BARS/PACKS</v>
      </c>
      <c r="E73" t="s">
        <v>273</v>
      </c>
    </row>
    <row r="74" spans="1:5" x14ac:dyDescent="0.3">
      <c r="A74" s="72" t="str">
        <f>"080400"</f>
        <v>080400</v>
      </c>
      <c r="B74" s="72" t="s">
        <v>1057</v>
      </c>
      <c r="D74" s="101" t="str">
        <f t="shared" si="1"/>
        <v>080400 NON-CHOCOLATE BARS/PACKS</v>
      </c>
      <c r="E74" t="s">
        <v>273</v>
      </c>
    </row>
    <row r="75" spans="1:5" x14ac:dyDescent="0.3">
      <c r="A75" s="72" t="str">
        <f>"080500"</f>
        <v>080500</v>
      </c>
      <c r="B75" s="72" t="s">
        <v>1058</v>
      </c>
      <c r="D75" s="101" t="str">
        <f t="shared" si="1"/>
        <v>080500 REPACKED PEG CANDY</v>
      </c>
      <c r="E75" t="s">
        <v>273</v>
      </c>
    </row>
    <row r="76" spans="1:5" x14ac:dyDescent="0.3">
      <c r="A76" s="72" t="str">
        <f>"080600"</f>
        <v>080600</v>
      </c>
      <c r="B76" s="72" t="s">
        <v>1059</v>
      </c>
      <c r="D76" s="101" t="str">
        <f t="shared" si="1"/>
        <v>080600 NOVELTIES</v>
      </c>
      <c r="E76" t="s">
        <v>273</v>
      </c>
    </row>
    <row r="77" spans="1:5" x14ac:dyDescent="0.3">
      <c r="A77" s="72" t="str">
        <f>"080700"</f>
        <v>080700</v>
      </c>
      <c r="B77" s="72" t="s">
        <v>1060</v>
      </c>
      <c r="D77" s="101" t="str">
        <f t="shared" si="1"/>
        <v>080700 CHANGEMAKER/COUNTER/BULK</v>
      </c>
      <c r="E77" t="s">
        <v>273</v>
      </c>
    </row>
    <row r="78" spans="1:5" x14ac:dyDescent="0.3">
      <c r="A78" s="72" t="str">
        <f>"080800"</f>
        <v>080800</v>
      </c>
      <c r="B78" s="72" t="s">
        <v>1061</v>
      </c>
      <c r="D78" s="101" t="str">
        <f t="shared" si="1"/>
        <v>080800 SEASONAL CANDY</v>
      </c>
      <c r="E78" t="s">
        <v>273</v>
      </c>
    </row>
    <row r="79" spans="1:5" x14ac:dyDescent="0.3">
      <c r="A79" s="72" t="str">
        <f>"080900"</f>
        <v>080900</v>
      </c>
      <c r="B79" s="72" t="s">
        <v>1062</v>
      </c>
      <c r="D79" s="101" t="str">
        <f t="shared" si="1"/>
        <v>080900 OTHER CANDY</v>
      </c>
      <c r="E79" t="s">
        <v>273</v>
      </c>
    </row>
    <row r="80" spans="1:5" x14ac:dyDescent="0.3">
      <c r="A80" s="72" t="str">
        <f>"090000"</f>
        <v>090000</v>
      </c>
      <c r="B80" s="72" t="s">
        <v>1063</v>
      </c>
      <c r="D80" s="101" t="str">
        <f t="shared" si="1"/>
        <v>090000 FLUID MILK/MILK ALT PROD</v>
      </c>
      <c r="E80" t="s">
        <v>569</v>
      </c>
    </row>
    <row r="81" spans="1:5" x14ac:dyDescent="0.3">
      <c r="A81" s="72" t="str">
        <f>"090100"</f>
        <v>090100</v>
      </c>
      <c r="B81" s="72" t="s">
        <v>1064</v>
      </c>
      <c r="D81" s="101" t="str">
        <f t="shared" si="1"/>
        <v>090100 WHOLE MILK</v>
      </c>
      <c r="E81" t="s">
        <v>569</v>
      </c>
    </row>
    <row r="82" spans="1:5" x14ac:dyDescent="0.3">
      <c r="A82" s="72" t="str">
        <f>"090200"</f>
        <v>090200</v>
      </c>
      <c r="B82" s="72" t="s">
        <v>1065</v>
      </c>
      <c r="D82" s="101" t="str">
        <f t="shared" si="1"/>
        <v>090200 2% MILK</v>
      </c>
      <c r="E82" t="s">
        <v>569</v>
      </c>
    </row>
    <row r="83" spans="1:5" x14ac:dyDescent="0.3">
      <c r="A83" s="72" t="str">
        <f>"090300"</f>
        <v>090300</v>
      </c>
      <c r="B83" s="72" t="s">
        <v>1066</v>
      </c>
      <c r="D83" s="101" t="str">
        <f t="shared" si="1"/>
        <v>090300 1% MILK</v>
      </c>
      <c r="E83" t="s">
        <v>569</v>
      </c>
    </row>
    <row r="84" spans="1:5" x14ac:dyDescent="0.3">
      <c r="A84" s="72" t="str">
        <f>"090400"</f>
        <v>090400</v>
      </c>
      <c r="B84" s="72" t="s">
        <v>1067</v>
      </c>
      <c r="D84" s="101" t="str">
        <f t="shared" si="1"/>
        <v>090400 SKIM/NONFAT MILK</v>
      </c>
      <c r="E84" t="s">
        <v>569</v>
      </c>
    </row>
    <row r="85" spans="1:5" x14ac:dyDescent="0.3">
      <c r="A85" s="72" t="str">
        <f>"090500"</f>
        <v>090500</v>
      </c>
      <c r="B85" s="72" t="s">
        <v>1068</v>
      </c>
      <c r="D85" s="101" t="str">
        <f t="shared" si="1"/>
        <v>090500 FLAVORED MILK</v>
      </c>
      <c r="E85" t="s">
        <v>569</v>
      </c>
    </row>
    <row r="86" spans="1:5" x14ac:dyDescent="0.3">
      <c r="A86" s="72" t="str">
        <f>"090600"</f>
        <v>090600</v>
      </c>
      <c r="B86" s="72" t="s">
        <v>1069</v>
      </c>
      <c r="D86" s="101" t="str">
        <f t="shared" si="1"/>
        <v>090600 CREAM/CREAMER PRODUCTS</v>
      </c>
      <c r="E86" t="s">
        <v>569</v>
      </c>
    </row>
    <row r="87" spans="1:5" x14ac:dyDescent="0.3">
      <c r="A87" s="72" t="str">
        <f>"090700"</f>
        <v>090700</v>
      </c>
      <c r="B87" s="72" t="s">
        <v>1070</v>
      </c>
      <c r="D87" s="101" t="str">
        <f t="shared" si="1"/>
        <v>090700 OTHER MILK/MILK ALT PROD</v>
      </c>
      <c r="E87" t="s">
        <v>569</v>
      </c>
    </row>
    <row r="88" spans="1:5" x14ac:dyDescent="0.3">
      <c r="A88" s="72" t="str">
        <f>"100000"</f>
        <v>100000</v>
      </c>
      <c r="B88" s="72" t="s">
        <v>1071</v>
      </c>
      <c r="D88" s="101" t="str">
        <f t="shared" si="1"/>
        <v>100000 OTHER DAIRY/DELI PRODUCTS</v>
      </c>
      <c r="E88" t="s">
        <v>569</v>
      </c>
    </row>
    <row r="89" spans="1:5" x14ac:dyDescent="0.3">
      <c r="A89" s="72" t="str">
        <f>"100100"</f>
        <v>100100</v>
      </c>
      <c r="B89" s="72" t="s">
        <v>1072</v>
      </c>
      <c r="D89" s="101" t="str">
        <f t="shared" si="1"/>
        <v>100100 PACKAGED CHEESE</v>
      </c>
      <c r="E89" t="s">
        <v>569</v>
      </c>
    </row>
    <row r="90" spans="1:5" x14ac:dyDescent="0.3">
      <c r="A90" s="72" t="str">
        <f>"100200"</f>
        <v>100200</v>
      </c>
      <c r="B90" s="72" t="s">
        <v>597</v>
      </c>
      <c r="D90" s="101" t="str">
        <f t="shared" si="1"/>
        <v>100200 EGGS</v>
      </c>
      <c r="E90" t="s">
        <v>569</v>
      </c>
    </row>
    <row r="91" spans="1:5" x14ac:dyDescent="0.3">
      <c r="A91" s="72" t="str">
        <f>"100300"</f>
        <v>100300</v>
      </c>
      <c r="B91" s="72" t="s">
        <v>1073</v>
      </c>
      <c r="D91" s="101" t="str">
        <f t="shared" si="1"/>
        <v>100300 BUTTER/MARGARINE</v>
      </c>
      <c r="E91" t="s">
        <v>569</v>
      </c>
    </row>
    <row r="92" spans="1:5" x14ac:dyDescent="0.3">
      <c r="A92" s="72" t="str">
        <f>"100400"</f>
        <v>100400</v>
      </c>
      <c r="B92" s="72" t="s">
        <v>1074</v>
      </c>
      <c r="D92" s="101" t="str">
        <f t="shared" si="1"/>
        <v>100400 COTTAGE/CREAM CH/SOUR CRM</v>
      </c>
      <c r="E92" t="s">
        <v>569</v>
      </c>
    </row>
    <row r="93" spans="1:5" x14ac:dyDescent="0.3">
      <c r="A93" s="72" t="str">
        <f>"100500"</f>
        <v>100500</v>
      </c>
      <c r="B93" s="72" t="s">
        <v>1075</v>
      </c>
      <c r="D93" s="101" t="str">
        <f t="shared" si="1"/>
        <v>100500 YOGURT</v>
      </c>
      <c r="E93" t="s">
        <v>569</v>
      </c>
    </row>
    <row r="94" spans="1:5" x14ac:dyDescent="0.3">
      <c r="A94" s="72" t="str">
        <f>"100600"</f>
        <v>100600</v>
      </c>
      <c r="B94" s="72" t="s">
        <v>1076</v>
      </c>
      <c r="D94" s="101" t="str">
        <f t="shared" si="1"/>
        <v>100600 OTHER DAIRY</v>
      </c>
      <c r="E94" t="s">
        <v>569</v>
      </c>
    </row>
    <row r="95" spans="1:5" x14ac:dyDescent="0.3">
      <c r="A95" s="72" t="str">
        <f>"100700"</f>
        <v>100700</v>
      </c>
      <c r="B95" s="72" t="s">
        <v>1077</v>
      </c>
      <c r="D95" s="101" t="str">
        <f t="shared" si="1"/>
        <v>100700 PACKAGED LUNCHEON MEAT</v>
      </c>
      <c r="E95" t="s">
        <v>4074</v>
      </c>
    </row>
    <row r="96" spans="1:5" x14ac:dyDescent="0.3">
      <c r="A96" s="72" t="str">
        <f>"100800"</f>
        <v>100800</v>
      </c>
      <c r="B96" s="72" t="s">
        <v>1078</v>
      </c>
      <c r="D96" s="101" t="str">
        <f t="shared" si="1"/>
        <v>100800 OTHER PACKAGED MEATS</v>
      </c>
      <c r="E96" t="s">
        <v>4074</v>
      </c>
    </row>
    <row r="97" spans="1:5" x14ac:dyDescent="0.3">
      <c r="A97" s="72" t="str">
        <f>"100900"</f>
        <v>100900</v>
      </c>
      <c r="B97" s="72" t="s">
        <v>1079</v>
      </c>
      <c r="D97" s="101" t="str">
        <f t="shared" si="1"/>
        <v>100900 MEAL/SNACK PACKS</v>
      </c>
      <c r="E97" t="s">
        <v>4074</v>
      </c>
    </row>
    <row r="98" spans="1:5" x14ac:dyDescent="0.3">
      <c r="A98" s="72" t="str">
        <f>"110000"</f>
        <v>110000</v>
      </c>
      <c r="B98" s="72" t="s">
        <v>1080</v>
      </c>
      <c r="D98" s="101" t="str">
        <f t="shared" si="1"/>
        <v>110000 COMMISSARY PACKAGED FOODS</v>
      </c>
      <c r="E98" t="s">
        <v>4074</v>
      </c>
    </row>
    <row r="99" spans="1:5" x14ac:dyDescent="0.3">
      <c r="A99" s="72" t="str">
        <f>"110100"</f>
        <v>110100</v>
      </c>
      <c r="B99" s="72" t="s">
        <v>1081</v>
      </c>
      <c r="D99" s="101" t="str">
        <f t="shared" si="1"/>
        <v>110100 SANDWICHES</v>
      </c>
      <c r="E99" t="s">
        <v>4074</v>
      </c>
    </row>
    <row r="100" spans="1:5" x14ac:dyDescent="0.3">
      <c r="A100" s="72" t="str">
        <f>"110200"</f>
        <v>110200</v>
      </c>
      <c r="B100" s="72" t="s">
        <v>1082</v>
      </c>
      <c r="D100" s="101" t="str">
        <f t="shared" si="1"/>
        <v>110200 SALADS AND SIDES</v>
      </c>
      <c r="E100" t="s">
        <v>4074</v>
      </c>
    </row>
    <row r="101" spans="1:5" x14ac:dyDescent="0.3">
      <c r="A101" s="72" t="str">
        <f>"110300"</f>
        <v>110300</v>
      </c>
      <c r="B101" s="72" t="s">
        <v>1083</v>
      </c>
      <c r="D101" s="101" t="str">
        <f t="shared" si="1"/>
        <v>110300 THAW, HEAT AND EAT</v>
      </c>
      <c r="E101" t="s">
        <v>4074</v>
      </c>
    </row>
    <row r="102" spans="1:5" x14ac:dyDescent="0.3">
      <c r="A102" s="72" t="str">
        <f>"110400"</f>
        <v>110400</v>
      </c>
      <c r="B102" s="72" t="s">
        <v>1084</v>
      </c>
      <c r="D102" s="101" t="str">
        <f t="shared" si="1"/>
        <v>110400 MEALS, READY-TO-EAT</v>
      </c>
      <c r="E102" t="s">
        <v>4074</v>
      </c>
    </row>
    <row r="103" spans="1:5" x14ac:dyDescent="0.3">
      <c r="A103" s="72" t="str">
        <f>"110500"</f>
        <v>110500</v>
      </c>
      <c r="B103" s="72" t="s">
        <v>720</v>
      </c>
      <c r="D103" s="101" t="str">
        <f t="shared" si="1"/>
        <v>110500 BAKERY</v>
      </c>
      <c r="E103" t="s">
        <v>720</v>
      </c>
    </row>
    <row r="104" spans="1:5" x14ac:dyDescent="0.3">
      <c r="A104" s="72" t="str">
        <f>"110600"</f>
        <v>110600</v>
      </c>
      <c r="B104" s="72" t="s">
        <v>1085</v>
      </c>
      <c r="D104" s="101" t="str">
        <f t="shared" si="1"/>
        <v>110600 THAW HEAT &amp; EAT SANDWICH</v>
      </c>
      <c r="E104" t="s">
        <v>4075</v>
      </c>
    </row>
    <row r="105" spans="1:5" x14ac:dyDescent="0.3">
      <c r="A105" s="72" t="str">
        <f>"110700"</f>
        <v>110700</v>
      </c>
      <c r="B105" s="72" t="s">
        <v>1086</v>
      </c>
      <c r="D105" s="101" t="str">
        <f t="shared" si="1"/>
        <v>110700 MEALS READY TO EAT</v>
      </c>
      <c r="E105" t="s">
        <v>4075</v>
      </c>
    </row>
    <row r="106" spans="1:5" x14ac:dyDescent="0.3">
      <c r="A106" s="72" t="str">
        <f>"120000"</f>
        <v>120000</v>
      </c>
      <c r="B106" s="72" t="s">
        <v>1087</v>
      </c>
      <c r="D106" s="101" t="str">
        <f t="shared" si="1"/>
        <v>120000 PACKAGED ICE CREAM/NOVLTY</v>
      </c>
      <c r="E106" t="s">
        <v>4075</v>
      </c>
    </row>
    <row r="107" spans="1:5" x14ac:dyDescent="0.3">
      <c r="A107" s="72" t="str">
        <f>"120100"</f>
        <v>120100</v>
      </c>
      <c r="B107" s="72" t="s">
        <v>1088</v>
      </c>
      <c r="D107" s="101" t="str">
        <f t="shared" si="1"/>
        <v>120100 BULK ICE CREAM</v>
      </c>
      <c r="E107" t="s">
        <v>4075</v>
      </c>
    </row>
    <row r="108" spans="1:5" x14ac:dyDescent="0.3">
      <c r="A108" s="72" t="str">
        <f>"120200"</f>
        <v>120200</v>
      </c>
      <c r="B108" s="72" t="s">
        <v>1089</v>
      </c>
      <c r="D108" s="101" t="str">
        <f t="shared" si="1"/>
        <v>120200 SINGLE SERVE ICE CREAM</v>
      </c>
      <c r="E108" t="s">
        <v>4075</v>
      </c>
    </row>
    <row r="109" spans="1:5" x14ac:dyDescent="0.3">
      <c r="A109" s="72" t="str">
        <f>"120300"</f>
        <v>120300</v>
      </c>
      <c r="B109" s="72" t="s">
        <v>1090</v>
      </c>
      <c r="D109" s="101" t="str">
        <f t="shared" si="1"/>
        <v>120300 FRZYOGURT/SHERBERT/SORBET</v>
      </c>
      <c r="E109" t="s">
        <v>4075</v>
      </c>
    </row>
    <row r="110" spans="1:5" x14ac:dyDescent="0.3">
      <c r="A110" s="72" t="str">
        <f>"120400"</f>
        <v>120400</v>
      </c>
      <c r="B110" s="72" t="s">
        <v>1091</v>
      </c>
      <c r="D110" s="101" t="str">
        <f t="shared" si="1"/>
        <v>120400 FROZEN NOVELTIES</v>
      </c>
      <c r="E110" t="s">
        <v>4075</v>
      </c>
    </row>
    <row r="111" spans="1:5" x14ac:dyDescent="0.3">
      <c r="A111" s="72" t="str">
        <f>"120500"</f>
        <v>120500</v>
      </c>
      <c r="B111" s="72" t="s">
        <v>1092</v>
      </c>
      <c r="D111" s="101" t="str">
        <f t="shared" si="1"/>
        <v>120500 OTHER PACKAGED ICE CREAM</v>
      </c>
      <c r="E111" t="s">
        <v>4075</v>
      </c>
    </row>
    <row r="112" spans="1:5" x14ac:dyDescent="0.3">
      <c r="A112" s="72" t="str">
        <f>"130000"</f>
        <v>130000</v>
      </c>
      <c r="B112" s="72" t="s">
        <v>599</v>
      </c>
      <c r="D112" s="101" t="str">
        <f t="shared" si="1"/>
        <v>130000 FROZEN FOODS</v>
      </c>
      <c r="E112" t="s">
        <v>4075</v>
      </c>
    </row>
    <row r="113" spans="1:5" x14ac:dyDescent="0.3">
      <c r="A113" s="72" t="str">
        <f>"130100"</f>
        <v>130100</v>
      </c>
      <c r="B113" s="72" t="s">
        <v>1093</v>
      </c>
      <c r="D113" s="101" t="str">
        <f t="shared" si="1"/>
        <v>130100 FRZ DINNERS/ENTREES/MEALS</v>
      </c>
      <c r="E113" t="s">
        <v>4075</v>
      </c>
    </row>
    <row r="114" spans="1:5" x14ac:dyDescent="0.3">
      <c r="A114" s="72" t="str">
        <f>"130200"</f>
        <v>130200</v>
      </c>
      <c r="B114" s="72" t="s">
        <v>676</v>
      </c>
      <c r="D114" s="101" t="str">
        <f t="shared" si="1"/>
        <v>130200 FROZEN PIZZA</v>
      </c>
      <c r="E114" t="s">
        <v>4075</v>
      </c>
    </row>
    <row r="115" spans="1:5" x14ac:dyDescent="0.3">
      <c r="A115" s="72" t="str">
        <f>"130300"</f>
        <v>130300</v>
      </c>
      <c r="B115" s="72" t="s">
        <v>1094</v>
      </c>
      <c r="D115" s="101" t="str">
        <f t="shared" si="1"/>
        <v>130300 OTHER FROZEN FOODS</v>
      </c>
      <c r="E115" t="s">
        <v>4075</v>
      </c>
    </row>
    <row r="116" spans="1:5" x14ac:dyDescent="0.3">
      <c r="A116" s="72" t="str">
        <f>"140000"</f>
        <v>140000</v>
      </c>
      <c r="B116" s="72" t="s">
        <v>1095</v>
      </c>
      <c r="D116" s="101" t="str">
        <f t="shared" si="1"/>
        <v>140000 PACKAGED BREAD</v>
      </c>
      <c r="E116" t="s">
        <v>273</v>
      </c>
    </row>
    <row r="117" spans="1:5" x14ac:dyDescent="0.3">
      <c r="A117" s="72" t="str">
        <f>"150000"</f>
        <v>150000</v>
      </c>
      <c r="B117" s="72" t="s">
        <v>1096</v>
      </c>
      <c r="D117" s="101" t="str">
        <f t="shared" si="1"/>
        <v>150000 SALTY SNACKS</v>
      </c>
      <c r="E117" t="s">
        <v>273</v>
      </c>
    </row>
    <row r="118" spans="1:5" x14ac:dyDescent="0.3">
      <c r="A118" s="72" t="str">
        <f>"150100"</f>
        <v>150100</v>
      </c>
      <c r="B118" s="72" t="s">
        <v>1097</v>
      </c>
      <c r="D118" s="101" t="str">
        <f t="shared" si="1"/>
        <v>150100 POTATO CHIPS</v>
      </c>
      <c r="E118" t="s">
        <v>273</v>
      </c>
    </row>
    <row r="119" spans="1:5" x14ac:dyDescent="0.3">
      <c r="A119" s="72" t="str">
        <f>"150200"</f>
        <v>150200</v>
      </c>
      <c r="B119" s="72" t="s">
        <v>1098</v>
      </c>
      <c r="D119" s="101" t="str">
        <f t="shared" si="1"/>
        <v>150200 TORTILLA/CORN CHIPS</v>
      </c>
      <c r="E119" t="s">
        <v>273</v>
      </c>
    </row>
    <row r="120" spans="1:5" x14ac:dyDescent="0.3">
      <c r="A120" s="72" t="str">
        <f>"150300"</f>
        <v>150300</v>
      </c>
      <c r="B120" s="72" t="s">
        <v>1099</v>
      </c>
      <c r="D120" s="101" t="str">
        <f t="shared" si="1"/>
        <v>150300 PRETZELS</v>
      </c>
      <c r="E120" t="s">
        <v>273</v>
      </c>
    </row>
    <row r="121" spans="1:5" x14ac:dyDescent="0.3">
      <c r="A121" s="72" t="str">
        <f>"150400"</f>
        <v>150400</v>
      </c>
      <c r="B121" s="72" t="s">
        <v>1100</v>
      </c>
      <c r="D121" s="101" t="str">
        <f t="shared" si="1"/>
        <v>150400 NUTS/SEEDS</v>
      </c>
      <c r="E121" t="s">
        <v>273</v>
      </c>
    </row>
    <row r="122" spans="1:5" x14ac:dyDescent="0.3">
      <c r="A122" s="72" t="str">
        <f>"150500"</f>
        <v>150500</v>
      </c>
      <c r="B122" s="72" t="s">
        <v>1101</v>
      </c>
      <c r="D122" s="101" t="str">
        <f t="shared" si="1"/>
        <v>150500 PACKAGED RTE POPCORN</v>
      </c>
      <c r="E122" t="s">
        <v>273</v>
      </c>
    </row>
    <row r="123" spans="1:5" x14ac:dyDescent="0.3">
      <c r="A123" s="72" t="str">
        <f>"150600"</f>
        <v>150600</v>
      </c>
      <c r="B123" s="72" t="s">
        <v>1102</v>
      </c>
      <c r="D123" s="101" t="str">
        <f t="shared" si="1"/>
        <v>150600 CRACKERS</v>
      </c>
      <c r="E123" t="s">
        <v>273</v>
      </c>
    </row>
    <row r="124" spans="1:5" x14ac:dyDescent="0.3">
      <c r="A124" s="72" t="str">
        <f>"150700"</f>
        <v>150700</v>
      </c>
      <c r="B124" s="72" t="s">
        <v>1103</v>
      </c>
      <c r="D124" s="101" t="str">
        <f t="shared" si="1"/>
        <v>150700 OTHER SALTY SNACKS</v>
      </c>
      <c r="E124" t="s">
        <v>273</v>
      </c>
    </row>
    <row r="125" spans="1:5" x14ac:dyDescent="0.3">
      <c r="A125" s="72" t="str">
        <f>"150800"</f>
        <v>150800</v>
      </c>
      <c r="B125" s="72" t="s">
        <v>1104</v>
      </c>
      <c r="D125" s="101" t="str">
        <f t="shared" si="1"/>
        <v>150800 PUFFED SNACKS</v>
      </c>
      <c r="E125" t="s">
        <v>273</v>
      </c>
    </row>
    <row r="126" spans="1:5" x14ac:dyDescent="0.3">
      <c r="A126" s="72" t="str">
        <f>"150900"</f>
        <v>150900</v>
      </c>
      <c r="B126" s="72" t="s">
        <v>1105</v>
      </c>
      <c r="D126" s="101" t="str">
        <f t="shared" si="1"/>
        <v>150900 MIXED</v>
      </c>
      <c r="E126" t="s">
        <v>273</v>
      </c>
    </row>
    <row r="127" spans="1:5" x14ac:dyDescent="0.3">
      <c r="A127" s="72" t="str">
        <f>"160000"</f>
        <v>160000</v>
      </c>
      <c r="B127" s="72" t="s">
        <v>1106</v>
      </c>
      <c r="D127" s="101" t="str">
        <f t="shared" si="1"/>
        <v>160000 PACKAGED SWEET SNACKS</v>
      </c>
      <c r="E127" t="s">
        <v>273</v>
      </c>
    </row>
    <row r="128" spans="1:5" x14ac:dyDescent="0.3">
      <c r="A128" s="72" t="str">
        <f>"160100"</f>
        <v>160100</v>
      </c>
      <c r="B128" s="72" t="s">
        <v>1107</v>
      </c>
      <c r="D128" s="101" t="str">
        <f t="shared" si="1"/>
        <v>160100 SNACK CAKES/PASTRIES</v>
      </c>
      <c r="E128" t="s">
        <v>720</v>
      </c>
    </row>
    <row r="129" spans="1:5" x14ac:dyDescent="0.3">
      <c r="A129" s="72" t="str">
        <f>"160200"</f>
        <v>160200</v>
      </c>
      <c r="B129" s="72" t="s">
        <v>1108</v>
      </c>
      <c r="D129" s="101" t="str">
        <f t="shared" si="1"/>
        <v>160200 MUFFINS/DONUTS</v>
      </c>
      <c r="E129" t="s">
        <v>720</v>
      </c>
    </row>
    <row r="130" spans="1:5" x14ac:dyDescent="0.3">
      <c r="A130" s="72" t="str">
        <f>"160300"</f>
        <v>160300</v>
      </c>
      <c r="B130" s="72" t="s">
        <v>1109</v>
      </c>
      <c r="D130" s="101" t="str">
        <f t="shared" ref="D130:D193" si="2">A130&amp;" "&amp;B130</f>
        <v>160300 COOKIES</v>
      </c>
      <c r="E130" t="s">
        <v>720</v>
      </c>
    </row>
    <row r="131" spans="1:5" x14ac:dyDescent="0.3">
      <c r="A131" s="72" t="str">
        <f>"160400"</f>
        <v>160400</v>
      </c>
      <c r="B131" s="72" t="s">
        <v>1110</v>
      </c>
      <c r="D131" s="101" t="str">
        <f t="shared" si="2"/>
        <v>160400 OTHER PACKAGED SWT SNACKS</v>
      </c>
      <c r="E131" t="s">
        <v>273</v>
      </c>
    </row>
    <row r="132" spans="1:5" x14ac:dyDescent="0.3">
      <c r="A132" s="72" t="str">
        <f>"170000"</f>
        <v>170000</v>
      </c>
      <c r="B132" s="72" t="s">
        <v>1111</v>
      </c>
      <c r="D132" s="101" t="str">
        <f t="shared" si="2"/>
        <v>170000 ALTERNATIVE SNACKS</v>
      </c>
      <c r="E132" t="s">
        <v>273</v>
      </c>
    </row>
    <row r="133" spans="1:5" x14ac:dyDescent="0.3">
      <c r="A133" s="72" t="str">
        <f>"170100"</f>
        <v>170100</v>
      </c>
      <c r="B133" s="72" t="s">
        <v>1112</v>
      </c>
      <c r="D133" s="101" t="str">
        <f t="shared" si="2"/>
        <v>170100 MEAT SNACKS</v>
      </c>
      <c r="E133" t="s">
        <v>273</v>
      </c>
    </row>
    <row r="134" spans="1:5" x14ac:dyDescent="0.3">
      <c r="A134" s="72" t="str">
        <f>"170200"</f>
        <v>170200</v>
      </c>
      <c r="B134" s="72" t="s">
        <v>1113</v>
      </c>
      <c r="D134" s="101" t="str">
        <f t="shared" si="2"/>
        <v>170200 GRANOLA/FRUIT SNACKS</v>
      </c>
      <c r="E134" t="s">
        <v>273</v>
      </c>
    </row>
    <row r="135" spans="1:5" x14ac:dyDescent="0.3">
      <c r="A135" s="72" t="str">
        <f>"170300"</f>
        <v>170300</v>
      </c>
      <c r="B135" s="72" t="s">
        <v>1114</v>
      </c>
      <c r="D135" s="101" t="str">
        <f t="shared" si="2"/>
        <v>170300 HEALTH/ENERGY SNACKS</v>
      </c>
      <c r="E135" t="s">
        <v>273</v>
      </c>
    </row>
    <row r="136" spans="1:5" x14ac:dyDescent="0.3">
      <c r="A136" s="72" t="str">
        <f>"170400"</f>
        <v>170400</v>
      </c>
      <c r="B136" s="72" t="s">
        <v>1115</v>
      </c>
      <c r="D136" s="101" t="str">
        <f t="shared" si="2"/>
        <v>170400 OTHER ALTERNATIVE SNACKS</v>
      </c>
      <c r="E136" t="s">
        <v>1294</v>
      </c>
    </row>
    <row r="137" spans="1:5" x14ac:dyDescent="0.3">
      <c r="A137" s="72" t="str">
        <f>"180000"</f>
        <v>180000</v>
      </c>
      <c r="B137" s="72" t="s">
        <v>1116</v>
      </c>
      <c r="D137" s="101" t="str">
        <f t="shared" si="2"/>
        <v>180000 PERISHABLE GROCERY</v>
      </c>
      <c r="E137" t="s">
        <v>695</v>
      </c>
    </row>
    <row r="138" spans="1:5" x14ac:dyDescent="0.3">
      <c r="A138" s="72" t="str">
        <f>"180100"</f>
        <v>180100</v>
      </c>
      <c r="B138" s="72" t="s">
        <v>1117</v>
      </c>
      <c r="D138" s="101" t="str">
        <f t="shared" si="2"/>
        <v>180100 FRUITS</v>
      </c>
      <c r="E138" t="s">
        <v>695</v>
      </c>
    </row>
    <row r="139" spans="1:5" x14ac:dyDescent="0.3">
      <c r="A139" s="72" t="str">
        <f>"180200"</f>
        <v>180200</v>
      </c>
      <c r="B139" s="72" t="s">
        <v>1118</v>
      </c>
      <c r="D139" s="101" t="str">
        <f t="shared" si="2"/>
        <v>180200 VEGETABLES</v>
      </c>
      <c r="E139" t="s">
        <v>695</v>
      </c>
    </row>
    <row r="140" spans="1:5" x14ac:dyDescent="0.3">
      <c r="A140" s="72" t="str">
        <f>"180300"</f>
        <v>180300</v>
      </c>
      <c r="B140" s="72" t="s">
        <v>1119</v>
      </c>
      <c r="D140" s="101" t="str">
        <f t="shared" si="2"/>
        <v>180300 SERVICE DELI MEATS</v>
      </c>
      <c r="E140" t="s">
        <v>4074</v>
      </c>
    </row>
    <row r="141" spans="1:5" x14ac:dyDescent="0.3">
      <c r="A141" s="72" t="str">
        <f>"180400"</f>
        <v>180400</v>
      </c>
      <c r="B141" s="72" t="s">
        <v>1120</v>
      </c>
      <c r="D141" s="101" t="str">
        <f t="shared" si="2"/>
        <v>180400 SERVICE DELI CHEESE</v>
      </c>
      <c r="E141" t="s">
        <v>4074</v>
      </c>
    </row>
    <row r="142" spans="1:5" x14ac:dyDescent="0.3">
      <c r="A142" s="72" t="str">
        <f>"180500"</f>
        <v>180500</v>
      </c>
      <c r="B142" s="72" t="s">
        <v>1121</v>
      </c>
      <c r="D142" s="101" t="str">
        <f t="shared" si="2"/>
        <v>180500 SERVICE DELI SALADS</v>
      </c>
      <c r="E142" t="s">
        <v>4074</v>
      </c>
    </row>
    <row r="143" spans="1:5" x14ac:dyDescent="0.3">
      <c r="A143" s="72" t="str">
        <f>"180600"</f>
        <v>180600</v>
      </c>
      <c r="B143" s="72" t="s">
        <v>1122</v>
      </c>
      <c r="D143" s="101" t="str">
        <f t="shared" si="2"/>
        <v>180600 OTHER PERISHABLE GROCERY</v>
      </c>
      <c r="E143" t="s">
        <v>1294</v>
      </c>
    </row>
    <row r="144" spans="1:5" x14ac:dyDescent="0.3">
      <c r="A144" s="72" t="str">
        <f>"190000"</f>
        <v>190000</v>
      </c>
      <c r="B144" s="72" t="s">
        <v>1123</v>
      </c>
      <c r="D144" s="101" t="str">
        <f t="shared" si="2"/>
        <v>190000 SHELF STABLE PRODUCTS</v>
      </c>
      <c r="E144" t="s">
        <v>1294</v>
      </c>
    </row>
    <row r="145" spans="1:5" x14ac:dyDescent="0.3">
      <c r="A145" s="72" t="str">
        <f>"190100"</f>
        <v>190100</v>
      </c>
      <c r="B145" s="72" t="s">
        <v>1124</v>
      </c>
      <c r="D145" s="101" t="str">
        <f t="shared" si="2"/>
        <v>190100 PACKAGED COFFEE/TEA</v>
      </c>
      <c r="E145" t="s">
        <v>4073</v>
      </c>
    </row>
    <row r="146" spans="1:5" x14ac:dyDescent="0.3">
      <c r="A146" s="72" t="str">
        <f>"190200"</f>
        <v>190200</v>
      </c>
      <c r="B146" s="72" t="s">
        <v>1125</v>
      </c>
      <c r="D146" s="101" t="str">
        <f t="shared" si="2"/>
        <v>190200 BREAKFAST CEREAL</v>
      </c>
      <c r="E146" t="s">
        <v>4073</v>
      </c>
    </row>
    <row r="147" spans="1:5" x14ac:dyDescent="0.3">
      <c r="A147" s="72" t="str">
        <f>"190300"</f>
        <v>190300</v>
      </c>
      <c r="B147" s="72" t="s">
        <v>1126</v>
      </c>
      <c r="D147" s="101" t="str">
        <f t="shared" si="2"/>
        <v>190300 CONDIMENTS</v>
      </c>
      <c r="E147" t="s">
        <v>4073</v>
      </c>
    </row>
    <row r="148" spans="1:5" x14ac:dyDescent="0.3">
      <c r="A148" s="72" t="str">
        <f>"190400"</f>
        <v>190400</v>
      </c>
      <c r="B148" s="72" t="s">
        <v>1127</v>
      </c>
      <c r="D148" s="101" t="str">
        <f t="shared" si="2"/>
        <v>190400 OTHER EDIBLE GROCERY</v>
      </c>
      <c r="E148" t="s">
        <v>4073</v>
      </c>
    </row>
    <row r="149" spans="1:5" x14ac:dyDescent="0.3">
      <c r="A149" s="72" t="str">
        <f>"190500"</f>
        <v>190500</v>
      </c>
      <c r="B149" s="72" t="s">
        <v>1128</v>
      </c>
      <c r="D149" s="101" t="str">
        <f t="shared" si="2"/>
        <v>190500 WATER/BEVERAGE ENHANCERS</v>
      </c>
      <c r="E149" t="s">
        <v>4073</v>
      </c>
    </row>
    <row r="150" spans="1:5" x14ac:dyDescent="0.3">
      <c r="A150" s="72" t="str">
        <f>"200000"</f>
        <v>200000</v>
      </c>
      <c r="B150" s="72" t="s">
        <v>1129</v>
      </c>
      <c r="D150" s="101" t="str">
        <f t="shared" si="2"/>
        <v>200000 NON-EDIBLE GROCERY</v>
      </c>
      <c r="E150" t="s">
        <v>4076</v>
      </c>
    </row>
    <row r="151" spans="1:5" x14ac:dyDescent="0.3">
      <c r="A151" s="72" t="str">
        <f>"200100"</f>
        <v>200100</v>
      </c>
      <c r="B151" s="72" t="s">
        <v>1130</v>
      </c>
      <c r="D151" s="101" t="str">
        <f t="shared" si="2"/>
        <v>200100 LAUNDRY CARE</v>
      </c>
      <c r="E151" t="s">
        <v>4076</v>
      </c>
    </row>
    <row r="152" spans="1:5" x14ac:dyDescent="0.3">
      <c r="A152" s="72" t="str">
        <f>"200200"</f>
        <v>200200</v>
      </c>
      <c r="B152" s="72" t="s">
        <v>1131</v>
      </c>
      <c r="D152" s="101" t="str">
        <f t="shared" si="2"/>
        <v>200200 DISH CARE</v>
      </c>
      <c r="E152" t="s">
        <v>4076</v>
      </c>
    </row>
    <row r="153" spans="1:5" x14ac:dyDescent="0.3">
      <c r="A153" s="72" t="str">
        <f>"200300"</f>
        <v>200300</v>
      </c>
      <c r="B153" s="72" t="s">
        <v>1132</v>
      </c>
      <c r="D153" s="101" t="str">
        <f t="shared" si="2"/>
        <v>200300 HOUSEHOLD CARE</v>
      </c>
      <c r="E153" t="s">
        <v>4076</v>
      </c>
    </row>
    <row r="154" spans="1:5" x14ac:dyDescent="0.3">
      <c r="A154" s="72" t="str">
        <f>"200400"</f>
        <v>200400</v>
      </c>
      <c r="B154" s="72" t="s">
        <v>1133</v>
      </c>
      <c r="D154" s="101" t="str">
        <f t="shared" si="2"/>
        <v>200400 PAPER/PLASTIC/FOIL PROD</v>
      </c>
      <c r="E154" t="s">
        <v>4076</v>
      </c>
    </row>
    <row r="155" spans="1:5" x14ac:dyDescent="0.3">
      <c r="A155" s="72" t="str">
        <f>"200500"</f>
        <v>200500</v>
      </c>
      <c r="B155" s="72" t="s">
        <v>1134</v>
      </c>
      <c r="D155" s="101" t="str">
        <f t="shared" si="2"/>
        <v>200500 PET CARE</v>
      </c>
      <c r="E155" t="s">
        <v>4076</v>
      </c>
    </row>
    <row r="156" spans="1:5" x14ac:dyDescent="0.3">
      <c r="A156" s="72" t="str">
        <f>"200600"</f>
        <v>200600</v>
      </c>
      <c r="B156" s="72" t="s">
        <v>1135</v>
      </c>
      <c r="D156" s="101" t="str">
        <f t="shared" si="2"/>
        <v>200600 OTHER NON-EDIBLE GROCERY</v>
      </c>
      <c r="E156" t="s">
        <v>4076</v>
      </c>
    </row>
    <row r="157" spans="1:5" x14ac:dyDescent="0.3">
      <c r="A157" s="72" t="str">
        <f>"210000"</f>
        <v>210000</v>
      </c>
      <c r="B157" s="72" t="s">
        <v>831</v>
      </c>
      <c r="D157" s="101" t="str">
        <f t="shared" si="2"/>
        <v>210000 HEALTH &amp; BEAUTY CARE</v>
      </c>
      <c r="E157" t="s">
        <v>4077</v>
      </c>
    </row>
    <row r="158" spans="1:5" x14ac:dyDescent="0.3">
      <c r="A158" s="72" t="str">
        <f>"210100"</f>
        <v>210100</v>
      </c>
      <c r="B158" s="72" t="s">
        <v>1136</v>
      </c>
      <c r="D158" s="101" t="str">
        <f t="shared" si="2"/>
        <v>210100 ANALGESICS</v>
      </c>
      <c r="E158" t="s">
        <v>4077</v>
      </c>
    </row>
    <row r="159" spans="1:5" x14ac:dyDescent="0.3">
      <c r="A159" s="72" t="str">
        <f>"210200"</f>
        <v>210200</v>
      </c>
      <c r="B159" s="72" t="s">
        <v>1137</v>
      </c>
      <c r="D159" s="101" t="str">
        <f t="shared" si="2"/>
        <v>210200 COUGH &amp; COLD REMEDIES</v>
      </c>
      <c r="E159" t="s">
        <v>4077</v>
      </c>
    </row>
    <row r="160" spans="1:5" x14ac:dyDescent="0.3">
      <c r="A160" s="72" t="str">
        <f>"210300"</f>
        <v>210300</v>
      </c>
      <c r="B160" s="72" t="s">
        <v>1138</v>
      </c>
      <c r="D160" s="101" t="str">
        <f t="shared" si="2"/>
        <v>210300 STOMACH REMEDIES</v>
      </c>
      <c r="E160" t="s">
        <v>4077</v>
      </c>
    </row>
    <row r="161" spans="1:5" x14ac:dyDescent="0.3">
      <c r="A161" s="72" t="str">
        <f>"210400"</f>
        <v>210400</v>
      </c>
      <c r="B161" s="72" t="s">
        <v>1139</v>
      </c>
      <c r="D161" s="101" t="str">
        <f t="shared" si="2"/>
        <v>210400 VITAMINS/SUPLIMENTS</v>
      </c>
      <c r="E161" t="s">
        <v>4077</v>
      </c>
    </row>
    <row r="162" spans="1:5" x14ac:dyDescent="0.3">
      <c r="A162" s="72" t="str">
        <f>"210500"</f>
        <v>210500</v>
      </c>
      <c r="B162" s="72" t="s">
        <v>1140</v>
      </c>
      <c r="D162" s="101" t="str">
        <f t="shared" si="2"/>
        <v>210500 OTHER INTERNAL OTC MEDS</v>
      </c>
      <c r="E162" t="s">
        <v>4077</v>
      </c>
    </row>
    <row r="163" spans="1:5" x14ac:dyDescent="0.3">
      <c r="A163" s="72" t="str">
        <f>"210600"</f>
        <v>210600</v>
      </c>
      <c r="B163" s="72" t="s">
        <v>1141</v>
      </c>
      <c r="D163" s="101" t="str">
        <f t="shared" si="2"/>
        <v>210600 GROOMING AIDS</v>
      </c>
      <c r="E163" t="s">
        <v>4077</v>
      </c>
    </row>
    <row r="164" spans="1:5" x14ac:dyDescent="0.3">
      <c r="A164" s="72" t="str">
        <f>"210700"</f>
        <v>210700</v>
      </c>
      <c r="B164" s="72" t="s">
        <v>1142</v>
      </c>
      <c r="D164" s="101" t="str">
        <f t="shared" si="2"/>
        <v>210700 PERSONAL HYGIENE</v>
      </c>
      <c r="E164" t="s">
        <v>4077</v>
      </c>
    </row>
    <row r="165" spans="1:5" x14ac:dyDescent="0.3">
      <c r="A165" s="72" t="str">
        <f>"210800"</f>
        <v>210800</v>
      </c>
      <c r="B165" s="72" t="s">
        <v>1143</v>
      </c>
      <c r="D165" s="101" t="str">
        <f t="shared" si="2"/>
        <v>210800 FAMILY PLANNING</v>
      </c>
      <c r="E165" t="s">
        <v>4077</v>
      </c>
    </row>
    <row r="166" spans="1:5" x14ac:dyDescent="0.3">
      <c r="A166" s="72" t="str">
        <f>"210900"</f>
        <v>210900</v>
      </c>
      <c r="B166" s="72" t="s">
        <v>1144</v>
      </c>
      <c r="D166" s="101" t="str">
        <f t="shared" si="2"/>
        <v>210900 BABY CARE</v>
      </c>
      <c r="E166" t="s">
        <v>4077</v>
      </c>
    </row>
    <row r="167" spans="1:5" x14ac:dyDescent="0.3">
      <c r="A167" s="72" t="str">
        <f>"211000"</f>
        <v>211000</v>
      </c>
      <c r="B167" s="72" t="s">
        <v>1145</v>
      </c>
      <c r="D167" s="101" t="str">
        <f t="shared" si="2"/>
        <v>211000 SKIN CARE/LOTION/EXTERNAL</v>
      </c>
      <c r="E167" t="s">
        <v>4077</v>
      </c>
    </row>
    <row r="168" spans="1:5" x14ac:dyDescent="0.3">
      <c r="A168" s="72" t="str">
        <f>"211100"</f>
        <v>211100</v>
      </c>
      <c r="B168" s="72" t="s">
        <v>1146</v>
      </c>
      <c r="D168" s="101" t="str">
        <f t="shared" si="2"/>
        <v>211100 COSMETICS</v>
      </c>
      <c r="E168" t="s">
        <v>4077</v>
      </c>
    </row>
    <row r="169" spans="1:5" x14ac:dyDescent="0.3">
      <c r="A169" s="72" t="str">
        <f>"211200"</f>
        <v>211200</v>
      </c>
      <c r="B169" s="72" t="s">
        <v>1147</v>
      </c>
      <c r="D169" s="101" t="str">
        <f t="shared" si="2"/>
        <v>211200 OTHER HBC</v>
      </c>
      <c r="E169" t="s">
        <v>4077</v>
      </c>
    </row>
    <row r="170" spans="1:5" x14ac:dyDescent="0.3">
      <c r="A170" s="72" t="str">
        <f>"211300"</f>
        <v>211300</v>
      </c>
      <c r="B170" s="72" t="s">
        <v>1148</v>
      </c>
      <c r="D170" s="101" t="str">
        <f t="shared" si="2"/>
        <v>211300 LIQUID VITAMIN/SUP/ENERGY</v>
      </c>
      <c r="E170" t="s">
        <v>4077</v>
      </c>
    </row>
    <row r="171" spans="1:5" x14ac:dyDescent="0.3">
      <c r="A171" s="72" t="str">
        <f>"211400"</f>
        <v>211400</v>
      </c>
      <c r="B171" s="72" t="s">
        <v>1149</v>
      </c>
      <c r="D171" s="101" t="str">
        <f t="shared" si="2"/>
        <v>211400 SMOKING CESSATION</v>
      </c>
      <c r="E171" t="s">
        <v>4078</v>
      </c>
    </row>
    <row r="172" spans="1:5" x14ac:dyDescent="0.3">
      <c r="A172" s="72" t="str">
        <f>"220000"</f>
        <v>220000</v>
      </c>
      <c r="B172" s="72" t="s">
        <v>878</v>
      </c>
      <c r="D172" s="101" t="str">
        <f t="shared" si="2"/>
        <v>220000 GENERAL MERCHANDISE</v>
      </c>
      <c r="E172" t="s">
        <v>4076</v>
      </c>
    </row>
    <row r="173" spans="1:5" x14ac:dyDescent="0.3">
      <c r="A173" s="72" t="str">
        <f>"220100"</f>
        <v>220100</v>
      </c>
      <c r="B173" s="72" t="s">
        <v>880</v>
      </c>
      <c r="D173" s="101" t="str">
        <f t="shared" si="2"/>
        <v>220100 BATTERIES</v>
      </c>
      <c r="E173" t="s">
        <v>4076</v>
      </c>
    </row>
    <row r="174" spans="1:5" x14ac:dyDescent="0.3">
      <c r="A174" s="72" t="str">
        <f>"220200"</f>
        <v>220200</v>
      </c>
      <c r="B174" s="72" t="s">
        <v>1150</v>
      </c>
      <c r="D174" s="101" t="str">
        <f t="shared" si="2"/>
        <v>220200 FILM/PHOTO</v>
      </c>
      <c r="E174" t="s">
        <v>4076</v>
      </c>
    </row>
    <row r="175" spans="1:5" x14ac:dyDescent="0.3">
      <c r="A175" s="72" t="str">
        <f>"220300"</f>
        <v>220300</v>
      </c>
      <c r="B175" s="72" t="s">
        <v>1151</v>
      </c>
      <c r="D175" s="101" t="str">
        <f t="shared" si="2"/>
        <v>220300 SCHOOL/OFFICE SUPPLIES</v>
      </c>
      <c r="E175" t="s">
        <v>4076</v>
      </c>
    </row>
    <row r="176" spans="1:5" x14ac:dyDescent="0.3">
      <c r="A176" s="72" t="str">
        <f>"220400"</f>
        <v>220400</v>
      </c>
      <c r="B176" s="72" t="s">
        <v>1152</v>
      </c>
      <c r="D176" s="101" t="str">
        <f t="shared" si="2"/>
        <v>220400 GREETING/GIFT/NOV/TOY/REC</v>
      </c>
      <c r="E176" t="s">
        <v>4076</v>
      </c>
    </row>
    <row r="177" spans="1:5" x14ac:dyDescent="0.3">
      <c r="A177" s="72" t="str">
        <f>"220500"</f>
        <v>220500</v>
      </c>
      <c r="B177" s="72" t="s">
        <v>1153</v>
      </c>
      <c r="D177" s="101" t="str">
        <f t="shared" si="2"/>
        <v>220500 PERSONAL PROTECTIVE (PPE)</v>
      </c>
      <c r="E177" t="s">
        <v>4076</v>
      </c>
    </row>
    <row r="178" spans="1:5" x14ac:dyDescent="0.3">
      <c r="A178" s="72" t="str">
        <f>"220600"</f>
        <v>220600</v>
      </c>
      <c r="B178" s="72" t="s">
        <v>1154</v>
      </c>
      <c r="D178" s="101" t="str">
        <f t="shared" si="2"/>
        <v>220600 WEARABLES/APPAREL</v>
      </c>
      <c r="E178" t="s">
        <v>4076</v>
      </c>
    </row>
    <row r="179" spans="1:5" x14ac:dyDescent="0.3">
      <c r="A179" s="72" t="str">
        <f>"220700"</f>
        <v>220700</v>
      </c>
      <c r="B179" s="72" t="s">
        <v>1155</v>
      </c>
      <c r="D179" s="101" t="str">
        <f t="shared" si="2"/>
        <v>220700 SMOKING ACCESSORIES</v>
      </c>
      <c r="E179" t="s">
        <v>4078</v>
      </c>
    </row>
    <row r="180" spans="1:5" x14ac:dyDescent="0.3">
      <c r="A180" s="72" t="str">
        <f>"220800"</f>
        <v>220800</v>
      </c>
      <c r="B180" s="72" t="s">
        <v>1156</v>
      </c>
      <c r="D180" s="101" t="str">
        <f t="shared" si="2"/>
        <v>220800 VIDEO/AUDIO TAPES</v>
      </c>
      <c r="E180" t="s">
        <v>4076</v>
      </c>
    </row>
    <row r="181" spans="1:5" x14ac:dyDescent="0.3">
      <c r="A181" s="72" t="str">
        <f>"220900"</f>
        <v>220900</v>
      </c>
      <c r="B181" s="72" t="s">
        <v>1157</v>
      </c>
      <c r="D181" s="101" t="str">
        <f t="shared" si="2"/>
        <v>220900 HARDWARE/TOOLS/HOUSEWARES</v>
      </c>
      <c r="E181" t="s">
        <v>4076</v>
      </c>
    </row>
    <row r="182" spans="1:5" x14ac:dyDescent="0.3">
      <c r="A182" s="72" t="str">
        <f>"221000"</f>
        <v>221000</v>
      </c>
      <c r="B182" s="72" t="s">
        <v>1158</v>
      </c>
      <c r="D182" s="101" t="str">
        <f t="shared" si="2"/>
        <v>221000 FLORAL</v>
      </c>
      <c r="E182" t="s">
        <v>695</v>
      </c>
    </row>
    <row r="183" spans="1:5" x14ac:dyDescent="0.3">
      <c r="A183" s="72" t="str">
        <f>"221100"</f>
        <v>221100</v>
      </c>
      <c r="B183" s="72" t="s">
        <v>1159</v>
      </c>
      <c r="D183" s="101" t="str">
        <f t="shared" si="2"/>
        <v>221100 SEASONAL</v>
      </c>
      <c r="E183" t="s">
        <v>1294</v>
      </c>
    </row>
    <row r="184" spans="1:5" x14ac:dyDescent="0.3">
      <c r="A184" s="72" t="str">
        <f>"221200"</f>
        <v>221200</v>
      </c>
      <c r="B184" s="72" t="s">
        <v>1160</v>
      </c>
      <c r="D184" s="101" t="str">
        <f t="shared" si="2"/>
        <v>221200 OTHER GENERAL MERCHANDISE</v>
      </c>
      <c r="E184" t="s">
        <v>4076</v>
      </c>
    </row>
    <row r="185" spans="1:5" x14ac:dyDescent="0.3">
      <c r="A185" s="72" t="str">
        <f>"221300"</f>
        <v>221300</v>
      </c>
      <c r="B185" s="72" t="s">
        <v>1161</v>
      </c>
      <c r="D185" s="101" t="str">
        <f t="shared" si="2"/>
        <v>221300 TELECOMMUNICATIONS HRDWRE</v>
      </c>
      <c r="E185" t="s">
        <v>4076</v>
      </c>
    </row>
    <row r="186" spans="1:5" x14ac:dyDescent="0.3">
      <c r="A186" s="72" t="str">
        <f>"221400"</f>
        <v>221400</v>
      </c>
      <c r="B186" s="72" t="s">
        <v>1162</v>
      </c>
      <c r="D186" s="101" t="str">
        <f t="shared" si="2"/>
        <v>221400 PROPANE EXCHANGES</v>
      </c>
      <c r="E186" t="s">
        <v>4076</v>
      </c>
    </row>
    <row r="187" spans="1:5" x14ac:dyDescent="0.3">
      <c r="A187" s="72" t="str">
        <f>"221500"</f>
        <v>221500</v>
      </c>
      <c r="B187" s="72" t="s">
        <v>1162</v>
      </c>
      <c r="D187" s="101" t="str">
        <f t="shared" si="2"/>
        <v>221500 PROPANE EXCHANGES</v>
      </c>
      <c r="E187" t="s">
        <v>4076</v>
      </c>
    </row>
    <row r="188" spans="1:5" x14ac:dyDescent="0.3">
      <c r="A188" s="72" t="str">
        <f>"230000"</f>
        <v>230000</v>
      </c>
      <c r="B188" s="72" t="s">
        <v>1163</v>
      </c>
      <c r="D188" s="101" t="str">
        <f t="shared" si="2"/>
        <v>230000 PUBLICATIONS</v>
      </c>
      <c r="E188" t="s">
        <v>4076</v>
      </c>
    </row>
    <row r="189" spans="1:5" x14ac:dyDescent="0.3">
      <c r="A189" s="72" t="str">
        <f>"230100"</f>
        <v>230100</v>
      </c>
      <c r="B189" s="72" t="s">
        <v>1164</v>
      </c>
      <c r="D189" s="101" t="str">
        <f t="shared" si="2"/>
        <v>230100 NEWSPAPERS</v>
      </c>
      <c r="E189" t="s">
        <v>4076</v>
      </c>
    </row>
    <row r="190" spans="1:5" x14ac:dyDescent="0.3">
      <c r="A190" s="72" t="str">
        <f>"230200"</f>
        <v>230200</v>
      </c>
      <c r="B190" s="72" t="s">
        <v>1165</v>
      </c>
      <c r="D190" s="101" t="str">
        <f t="shared" si="2"/>
        <v>230200 MAGAZINES</v>
      </c>
      <c r="E190" t="s">
        <v>4076</v>
      </c>
    </row>
    <row r="191" spans="1:5" x14ac:dyDescent="0.3">
      <c r="A191" s="72" t="str">
        <f>"230300"</f>
        <v>230300</v>
      </c>
      <c r="B191" s="72" t="s">
        <v>1166</v>
      </c>
      <c r="D191" s="101" t="str">
        <f t="shared" si="2"/>
        <v>230300 AGE-RESTRICTED MAGAZINES</v>
      </c>
      <c r="E191" t="s">
        <v>4076</v>
      </c>
    </row>
    <row r="192" spans="1:5" x14ac:dyDescent="0.3">
      <c r="A192" s="72" t="str">
        <f>"230400"</f>
        <v>230400</v>
      </c>
      <c r="B192" s="72" t="s">
        <v>1167</v>
      </c>
      <c r="D192" s="101" t="str">
        <f t="shared" si="2"/>
        <v>230400 PAPERBACKS/BOOKS</v>
      </c>
      <c r="E192" t="s">
        <v>4076</v>
      </c>
    </row>
    <row r="193" spans="1:5" x14ac:dyDescent="0.3">
      <c r="A193" s="72" t="str">
        <f>"230500"</f>
        <v>230500</v>
      </c>
      <c r="B193" s="72" t="s">
        <v>1168</v>
      </c>
      <c r="D193" s="101" t="str">
        <f t="shared" si="2"/>
        <v>230500 COMICS</v>
      </c>
      <c r="E193" t="s">
        <v>4076</v>
      </c>
    </row>
    <row r="194" spans="1:5" x14ac:dyDescent="0.3">
      <c r="A194" s="72" t="str">
        <f>"230600"</f>
        <v>230600</v>
      </c>
      <c r="B194" s="72" t="s">
        <v>1169</v>
      </c>
      <c r="D194" s="101" t="str">
        <f t="shared" ref="D194:D257" si="3">A194&amp;" "&amp;B194</f>
        <v>230600 TRADERS</v>
      </c>
      <c r="E194" t="s">
        <v>4076</v>
      </c>
    </row>
    <row r="195" spans="1:5" x14ac:dyDescent="0.3">
      <c r="A195" s="72" t="str">
        <f>"230700"</f>
        <v>230700</v>
      </c>
      <c r="B195" s="72" t="s">
        <v>1170</v>
      </c>
      <c r="D195" s="101" t="str">
        <f t="shared" si="3"/>
        <v>230700 MAPS</v>
      </c>
      <c r="E195" t="s">
        <v>4076</v>
      </c>
    </row>
    <row r="196" spans="1:5" x14ac:dyDescent="0.3">
      <c r="A196" s="72" t="str">
        <f>"230800"</f>
        <v>230800</v>
      </c>
      <c r="B196" s="72" t="s">
        <v>1171</v>
      </c>
      <c r="D196" s="101" t="str">
        <f t="shared" si="3"/>
        <v>230800 OTHER PUBLICATIONS</v>
      </c>
      <c r="E196" t="s">
        <v>4076</v>
      </c>
    </row>
    <row r="197" spans="1:5" x14ac:dyDescent="0.3">
      <c r="A197" s="72" t="str">
        <f>"240000"</f>
        <v>240000</v>
      </c>
      <c r="B197" s="72" t="s">
        <v>1172</v>
      </c>
      <c r="D197" s="101" t="str">
        <f t="shared" si="3"/>
        <v>240000 AUTOMOTIVE PRODUCTS</v>
      </c>
      <c r="E197" t="s">
        <v>861</v>
      </c>
    </row>
    <row r="198" spans="1:5" x14ac:dyDescent="0.3">
      <c r="A198" s="72" t="str">
        <f>"240100"</f>
        <v>240100</v>
      </c>
      <c r="B198" s="72" t="s">
        <v>1173</v>
      </c>
      <c r="D198" s="101" t="str">
        <f t="shared" si="3"/>
        <v>240100 MOTOR OIL</v>
      </c>
      <c r="E198" t="s">
        <v>861</v>
      </c>
    </row>
    <row r="199" spans="1:5" x14ac:dyDescent="0.3">
      <c r="A199" s="72" t="str">
        <f>"240200"</f>
        <v>240200</v>
      </c>
      <c r="B199" s="72" t="s">
        <v>1174</v>
      </c>
      <c r="D199" s="101" t="str">
        <f t="shared" si="3"/>
        <v>240200 ANTI-FREEZE/COOLANT/WASH</v>
      </c>
      <c r="E199" t="s">
        <v>861</v>
      </c>
    </row>
    <row r="200" spans="1:5" x14ac:dyDescent="0.3">
      <c r="A200" s="72" t="str">
        <f>"240300"</f>
        <v>240300</v>
      </c>
      <c r="B200" s="72" t="s">
        <v>1175</v>
      </c>
      <c r="D200" s="101" t="str">
        <f t="shared" si="3"/>
        <v>240300 TRANSMISSION/BRAKE FLUIDS</v>
      </c>
      <c r="E200" t="s">
        <v>861</v>
      </c>
    </row>
    <row r="201" spans="1:5" x14ac:dyDescent="0.3">
      <c r="A201" s="72" t="str">
        <f>"240400"</f>
        <v>240400</v>
      </c>
      <c r="B201" s="72" t="s">
        <v>1176</v>
      </c>
      <c r="D201" s="101" t="str">
        <f t="shared" si="3"/>
        <v>240400 CAR CARE</v>
      </c>
      <c r="E201" t="s">
        <v>861</v>
      </c>
    </row>
    <row r="202" spans="1:5" x14ac:dyDescent="0.3">
      <c r="A202" s="72" t="str">
        <f>"240500"</f>
        <v>240500</v>
      </c>
      <c r="B202" s="72" t="s">
        <v>1177</v>
      </c>
      <c r="D202" s="101" t="str">
        <f t="shared" si="3"/>
        <v>240500 OTHER ADDITIVES</v>
      </c>
      <c r="E202" t="s">
        <v>861</v>
      </c>
    </row>
    <row r="203" spans="1:5" x14ac:dyDescent="0.3">
      <c r="A203" s="72" t="str">
        <f>"240600"</f>
        <v>240600</v>
      </c>
      <c r="B203" s="72" t="s">
        <v>1178</v>
      </c>
      <c r="D203" s="101" t="str">
        <f t="shared" si="3"/>
        <v>240600 OTHER AUTOMOTIVE PRODUCTS</v>
      </c>
      <c r="E203" t="s">
        <v>861</v>
      </c>
    </row>
    <row r="204" spans="1:5" x14ac:dyDescent="0.3">
      <c r="A204" s="72" t="str">
        <f>"250000"</f>
        <v>250000</v>
      </c>
      <c r="B204" s="72" t="s">
        <v>1179</v>
      </c>
      <c r="D204" s="101" t="str">
        <f t="shared" si="3"/>
        <v>250000 AUTOMOTIVE SERVICES</v>
      </c>
      <c r="E204" t="s">
        <v>861</v>
      </c>
    </row>
    <row r="205" spans="1:5" x14ac:dyDescent="0.3">
      <c r="A205" s="72" t="str">
        <f>"250100"</f>
        <v>250100</v>
      </c>
      <c r="B205" s="72" t="s">
        <v>1180</v>
      </c>
      <c r="D205" s="101" t="str">
        <f t="shared" si="3"/>
        <v>250100 LUBE/OIL CHANGE</v>
      </c>
      <c r="E205" t="s">
        <v>861</v>
      </c>
    </row>
    <row r="206" spans="1:5" x14ac:dyDescent="0.3">
      <c r="A206" s="72" t="str">
        <f>"250200"</f>
        <v>250200</v>
      </c>
      <c r="B206" s="72" t="s">
        <v>1181</v>
      </c>
      <c r="D206" s="101" t="str">
        <f t="shared" si="3"/>
        <v>250200 VACUUM/AIR/WATER</v>
      </c>
      <c r="E206" t="s">
        <v>861</v>
      </c>
    </row>
    <row r="207" spans="1:5" x14ac:dyDescent="0.3">
      <c r="A207" s="72" t="str">
        <f>"250300"</f>
        <v>250300</v>
      </c>
      <c r="B207" s="72" t="s">
        <v>1182</v>
      </c>
      <c r="D207" s="101" t="str">
        <f t="shared" si="3"/>
        <v>250300 CAR WASH</v>
      </c>
      <c r="E207" t="s">
        <v>861</v>
      </c>
    </row>
    <row r="208" spans="1:5" x14ac:dyDescent="0.3">
      <c r="A208" s="72" t="str">
        <f>"250400"</f>
        <v>250400</v>
      </c>
      <c r="B208" s="72" t="s">
        <v>1183</v>
      </c>
      <c r="D208" s="101" t="str">
        <f t="shared" si="3"/>
        <v>250400 AUTO REPAIR</v>
      </c>
      <c r="E208" t="s">
        <v>861</v>
      </c>
    </row>
    <row r="209" spans="1:5" x14ac:dyDescent="0.3">
      <c r="A209" s="72" t="str">
        <f>"250500"</f>
        <v>250500</v>
      </c>
      <c r="B209" s="72" t="s">
        <v>1184</v>
      </c>
      <c r="D209" s="101" t="str">
        <f t="shared" si="3"/>
        <v>250500 INSPECTION SERVICES</v>
      </c>
      <c r="E209" t="s">
        <v>861</v>
      </c>
    </row>
    <row r="210" spans="1:5" x14ac:dyDescent="0.3">
      <c r="A210" s="72" t="str">
        <f>"250600"</f>
        <v>250600</v>
      </c>
      <c r="B210" s="72" t="s">
        <v>1185</v>
      </c>
      <c r="D210" s="101" t="str">
        <f t="shared" si="3"/>
        <v>250600 OTHER AUTO SERVICES</v>
      </c>
      <c r="E210" t="s">
        <v>861</v>
      </c>
    </row>
    <row r="211" spans="1:5" x14ac:dyDescent="0.3">
      <c r="A211" s="72" t="str">
        <f>"260000"</f>
        <v>260000</v>
      </c>
      <c r="B211" s="72" t="s">
        <v>1186</v>
      </c>
      <c r="D211" s="101" t="str">
        <f t="shared" si="3"/>
        <v>260000 STORE SERVICES</v>
      </c>
      <c r="E211" t="s">
        <v>898</v>
      </c>
    </row>
    <row r="212" spans="1:5" x14ac:dyDescent="0.3">
      <c r="A212" s="72" t="str">
        <f>"260100"</f>
        <v>260100</v>
      </c>
      <c r="B212" s="72" t="s">
        <v>1187</v>
      </c>
      <c r="D212" s="101" t="str">
        <f t="shared" si="3"/>
        <v>260100 PAY PHONES</v>
      </c>
      <c r="E212" t="s">
        <v>898</v>
      </c>
    </row>
    <row r="213" spans="1:5" x14ac:dyDescent="0.3">
      <c r="A213" s="72" t="str">
        <f>"260200"</f>
        <v>260200</v>
      </c>
      <c r="B213" s="72" t="s">
        <v>1188</v>
      </c>
      <c r="D213" s="101" t="str">
        <f t="shared" si="3"/>
        <v>260200 VIDEO RENTAL</v>
      </c>
      <c r="E213" t="s">
        <v>898</v>
      </c>
    </row>
    <row r="214" spans="1:5" x14ac:dyDescent="0.3">
      <c r="A214" s="72" t="str">
        <f>"260300"</f>
        <v>260300</v>
      </c>
      <c r="B214" s="72" t="s">
        <v>1189</v>
      </c>
      <c r="D214" s="101" t="str">
        <f t="shared" si="3"/>
        <v>260300 MONEY ORDERS/MONEY GRAMS</v>
      </c>
      <c r="E214" t="s">
        <v>898</v>
      </c>
    </row>
    <row r="215" spans="1:5" x14ac:dyDescent="0.3">
      <c r="A215" s="72" t="str">
        <f>"260400"</f>
        <v>260400</v>
      </c>
      <c r="B215" s="72" t="s">
        <v>1190</v>
      </c>
      <c r="D215" s="101" t="str">
        <f t="shared" si="3"/>
        <v>260400 CHECK CASHING</v>
      </c>
      <c r="E215" t="s">
        <v>898</v>
      </c>
    </row>
    <row r="216" spans="1:5" x14ac:dyDescent="0.3">
      <c r="A216" s="72" t="str">
        <f>"260500"</f>
        <v>260500</v>
      </c>
      <c r="B216" s="72" t="s">
        <v>1191</v>
      </c>
      <c r="D216" s="101" t="str">
        <f t="shared" si="3"/>
        <v>260500 ATM</v>
      </c>
      <c r="E216" t="s">
        <v>898</v>
      </c>
    </row>
    <row r="217" spans="1:5" x14ac:dyDescent="0.3">
      <c r="A217" s="72" t="str">
        <f>"260600"</f>
        <v>260600</v>
      </c>
      <c r="B217" s="72" t="s">
        <v>1192</v>
      </c>
      <c r="D217" s="101" t="str">
        <f t="shared" si="3"/>
        <v>260600 COPY/FAX</v>
      </c>
      <c r="E217" t="s">
        <v>898</v>
      </c>
    </row>
    <row r="218" spans="1:5" x14ac:dyDescent="0.3">
      <c r="A218" s="72" t="str">
        <f>"260700"</f>
        <v>260700</v>
      </c>
      <c r="B218" s="72" t="s">
        <v>1193</v>
      </c>
      <c r="D218" s="101" t="str">
        <f t="shared" si="3"/>
        <v>260700 POSTAL/UPS</v>
      </c>
      <c r="E218" t="s">
        <v>898</v>
      </c>
    </row>
    <row r="219" spans="1:5" x14ac:dyDescent="0.3">
      <c r="A219" s="72" t="str">
        <f>"260800"</f>
        <v>260800</v>
      </c>
      <c r="B219" s="72" t="s">
        <v>1194</v>
      </c>
      <c r="D219" s="101" t="str">
        <f t="shared" si="3"/>
        <v>260800 VENDING</v>
      </c>
      <c r="E219" t="s">
        <v>898</v>
      </c>
    </row>
    <row r="220" spans="1:5" x14ac:dyDescent="0.3">
      <c r="A220" s="72" t="str">
        <f>"260900"</f>
        <v>260900</v>
      </c>
      <c r="B220" s="72" t="s">
        <v>1195</v>
      </c>
      <c r="D220" s="101" t="str">
        <f t="shared" si="3"/>
        <v>260900 TICKETS</v>
      </c>
      <c r="E220" t="s">
        <v>898</v>
      </c>
    </row>
    <row r="221" spans="1:5" x14ac:dyDescent="0.3">
      <c r="A221" s="72" t="str">
        <f>"261000"</f>
        <v>261000</v>
      </c>
      <c r="B221" s="72" t="s">
        <v>1196</v>
      </c>
      <c r="D221" s="101" t="str">
        <f t="shared" si="3"/>
        <v>261000 HOME DELIVERY</v>
      </c>
      <c r="E221" t="s">
        <v>898</v>
      </c>
    </row>
    <row r="222" spans="1:5" x14ac:dyDescent="0.3">
      <c r="A222" s="72" t="str">
        <f>"261100"</f>
        <v>261100</v>
      </c>
      <c r="B222" s="72" t="s">
        <v>1197</v>
      </c>
      <c r="D222" s="101" t="str">
        <f t="shared" si="3"/>
        <v>261100 AMUSEMENTS</v>
      </c>
      <c r="E222" t="s">
        <v>898</v>
      </c>
    </row>
    <row r="223" spans="1:5" x14ac:dyDescent="0.3">
      <c r="A223" s="72" t="str">
        <f>"261200"</f>
        <v>261200</v>
      </c>
      <c r="B223" s="72" t="s">
        <v>1198</v>
      </c>
      <c r="D223" s="101" t="str">
        <f t="shared" si="3"/>
        <v>261200 LICENSES</v>
      </c>
      <c r="E223" t="s">
        <v>898</v>
      </c>
    </row>
    <row r="224" spans="1:5" x14ac:dyDescent="0.3">
      <c r="A224" s="72" t="str">
        <f>"261300"</f>
        <v>261300</v>
      </c>
      <c r="B224" s="72" t="s">
        <v>1199</v>
      </c>
      <c r="D224" s="101" t="str">
        <f t="shared" si="3"/>
        <v>261300 OTHER STORE SERVICES</v>
      </c>
      <c r="E224" t="s">
        <v>898</v>
      </c>
    </row>
    <row r="225" spans="1:5" x14ac:dyDescent="0.3">
      <c r="A225" s="72" t="str">
        <f>"261400"</f>
        <v>261400</v>
      </c>
      <c r="B225" s="72" t="s">
        <v>1200</v>
      </c>
      <c r="D225" s="101" t="str">
        <f t="shared" si="3"/>
        <v>261400 PREPAID CARDS (FEE ONLY)</v>
      </c>
      <c r="E225" t="s">
        <v>898</v>
      </c>
    </row>
    <row r="226" spans="1:5" x14ac:dyDescent="0.3">
      <c r="A226" s="72" t="str">
        <f>"270000"</f>
        <v>270000</v>
      </c>
      <c r="B226" s="72" t="s">
        <v>1201</v>
      </c>
      <c r="D226" s="101" t="str">
        <f t="shared" si="3"/>
        <v>270000 LOTTERY/GAMING</v>
      </c>
      <c r="E226" t="s">
        <v>898</v>
      </c>
    </row>
    <row r="227" spans="1:5" x14ac:dyDescent="0.3">
      <c r="A227" s="72" t="str">
        <f>"270100"</f>
        <v>270100</v>
      </c>
      <c r="B227" s="72" t="s">
        <v>1202</v>
      </c>
      <c r="D227" s="101" t="str">
        <f t="shared" si="3"/>
        <v>270100 LOTTERY</v>
      </c>
      <c r="E227" t="s">
        <v>898</v>
      </c>
    </row>
    <row r="228" spans="1:5" x14ac:dyDescent="0.3">
      <c r="A228" s="72" t="str">
        <f>"270200"</f>
        <v>270200</v>
      </c>
      <c r="B228" s="72" t="s">
        <v>1203</v>
      </c>
      <c r="D228" s="101" t="str">
        <f t="shared" si="3"/>
        <v>270200 SCRATCH TICKETS</v>
      </c>
      <c r="E228" t="s">
        <v>898</v>
      </c>
    </row>
    <row r="229" spans="1:5" x14ac:dyDescent="0.3">
      <c r="A229" s="72" t="str">
        <f>"270300"</f>
        <v>270300</v>
      </c>
      <c r="B229" s="72" t="s">
        <v>1204</v>
      </c>
      <c r="D229" s="101" t="str">
        <f t="shared" si="3"/>
        <v>270300 VIDEO GAMING REVENUE</v>
      </c>
      <c r="E229" t="s">
        <v>898</v>
      </c>
    </row>
    <row r="230" spans="1:5" x14ac:dyDescent="0.3">
      <c r="A230" s="72" t="str">
        <f>"270400"</f>
        <v>270400</v>
      </c>
      <c r="B230" s="72" t="s">
        <v>1205</v>
      </c>
      <c r="D230" s="101" t="str">
        <f t="shared" si="3"/>
        <v>270400 SLOT MACHINE REVENUE</v>
      </c>
      <c r="E230" t="s">
        <v>898</v>
      </c>
    </row>
    <row r="231" spans="1:5" x14ac:dyDescent="0.3">
      <c r="A231" s="72" t="str">
        <f>"280000"</f>
        <v>280000</v>
      </c>
      <c r="B231" s="72" t="s">
        <v>1206</v>
      </c>
      <c r="D231" s="101" t="str">
        <f t="shared" si="3"/>
        <v>280000 ICE</v>
      </c>
      <c r="E231" t="s">
        <v>898</v>
      </c>
    </row>
    <row r="232" spans="1:5" x14ac:dyDescent="0.3">
      <c r="A232" s="72" t="str">
        <f>"290000"</f>
        <v>290000</v>
      </c>
      <c r="B232" s="72" t="s">
        <v>1207</v>
      </c>
      <c r="D232" s="101" t="str">
        <f t="shared" si="3"/>
        <v>290000 FOOD SERVICE PREP ONSITE</v>
      </c>
      <c r="E232" t="s">
        <v>749</v>
      </c>
    </row>
    <row r="233" spans="1:5" x14ac:dyDescent="0.3">
      <c r="A233" s="72" t="str">
        <f>"290100"</f>
        <v>290100</v>
      </c>
      <c r="B233" s="72" t="s">
        <v>1208</v>
      </c>
      <c r="D233" s="101" t="str">
        <f t="shared" si="3"/>
        <v>290100 CHICKEN</v>
      </c>
      <c r="E233" t="s">
        <v>749</v>
      </c>
    </row>
    <row r="234" spans="1:5" x14ac:dyDescent="0.3">
      <c r="A234" s="72" t="str">
        <f>"290200"</f>
        <v>290200</v>
      </c>
      <c r="B234" s="72" t="s">
        <v>1209</v>
      </c>
      <c r="D234" s="101" t="str">
        <f t="shared" si="3"/>
        <v>290200 MEXICAN</v>
      </c>
      <c r="E234" t="s">
        <v>749</v>
      </c>
    </row>
    <row r="235" spans="1:5" x14ac:dyDescent="0.3">
      <c r="A235" s="72" t="str">
        <f>"290300"</f>
        <v>290300</v>
      </c>
      <c r="B235" s="72" t="s">
        <v>1210</v>
      </c>
      <c r="D235" s="101" t="str">
        <f t="shared" si="3"/>
        <v>290300 PIZZA</v>
      </c>
      <c r="E235" t="s">
        <v>749</v>
      </c>
    </row>
    <row r="236" spans="1:5" x14ac:dyDescent="0.3">
      <c r="A236" s="72" t="str">
        <f>"290400"</f>
        <v>290400</v>
      </c>
      <c r="B236" s="72" t="s">
        <v>691</v>
      </c>
      <c r="D236" s="101" t="str">
        <f t="shared" si="3"/>
        <v>290400 SEAFOOD</v>
      </c>
      <c r="E236" t="s">
        <v>749</v>
      </c>
    </row>
    <row r="237" spans="1:5" x14ac:dyDescent="0.3">
      <c r="A237" s="72" t="str">
        <f>"290500"</f>
        <v>290500</v>
      </c>
      <c r="B237" s="72" t="s">
        <v>1211</v>
      </c>
      <c r="D237" s="101" t="str">
        <f t="shared" si="3"/>
        <v>290500 HOT DOGS/ROLLER GRILL</v>
      </c>
      <c r="E237" t="s">
        <v>749</v>
      </c>
    </row>
    <row r="238" spans="1:5" x14ac:dyDescent="0.3">
      <c r="A238" s="72" t="str">
        <f>"290600"</f>
        <v>290600</v>
      </c>
      <c r="B238" s="72" t="s">
        <v>1212</v>
      </c>
      <c r="D238" s="101" t="str">
        <f t="shared" si="3"/>
        <v>290600 HAMBURGERS</v>
      </c>
      <c r="E238" t="s">
        <v>749</v>
      </c>
    </row>
    <row r="239" spans="1:5" x14ac:dyDescent="0.3">
      <c r="A239" s="72" t="str">
        <f>"290700"</f>
        <v>290700</v>
      </c>
      <c r="B239" s="72" t="s">
        <v>1213</v>
      </c>
      <c r="D239" s="101" t="str">
        <f t="shared" si="3"/>
        <v>290700 SANDWICHES/WRAPS</v>
      </c>
      <c r="E239" t="s">
        <v>749</v>
      </c>
    </row>
    <row r="240" spans="1:5" x14ac:dyDescent="0.3">
      <c r="A240" s="72" t="str">
        <f>"290800"</f>
        <v>290800</v>
      </c>
      <c r="B240" s="72" t="s">
        <v>1214</v>
      </c>
      <c r="D240" s="101" t="str">
        <f t="shared" si="3"/>
        <v>290800 FROZEN TREATS</v>
      </c>
      <c r="E240" t="s">
        <v>749</v>
      </c>
    </row>
    <row r="241" spans="1:5" x14ac:dyDescent="0.3">
      <c r="A241" s="72" t="str">
        <f>"290900"</f>
        <v>290900</v>
      </c>
      <c r="B241" s="72" t="s">
        <v>720</v>
      </c>
      <c r="D241" s="101" t="str">
        <f t="shared" si="3"/>
        <v>290900 BAKERY</v>
      </c>
      <c r="E241" t="s">
        <v>749</v>
      </c>
    </row>
    <row r="242" spans="1:5" x14ac:dyDescent="0.3">
      <c r="A242" s="72" t="str">
        <f>"291000"</f>
        <v>291000</v>
      </c>
      <c r="B242" s="72" t="s">
        <v>1215</v>
      </c>
      <c r="D242" s="101" t="str">
        <f t="shared" si="3"/>
        <v>291000 SOUP AND SALAD</v>
      </c>
      <c r="E242" t="s">
        <v>749</v>
      </c>
    </row>
    <row r="243" spans="1:5" x14ac:dyDescent="0.3">
      <c r="A243" s="72" t="str">
        <f>"291100"</f>
        <v>291100</v>
      </c>
      <c r="B243" s="72" t="s">
        <v>1216</v>
      </c>
      <c r="D243" s="101" t="str">
        <f t="shared" si="3"/>
        <v>291100 OTHER CUISINE</v>
      </c>
      <c r="E243" t="s">
        <v>749</v>
      </c>
    </row>
    <row r="244" spans="1:5" x14ac:dyDescent="0.3">
      <c r="A244" s="72" t="str">
        <f>"300000"</f>
        <v>300000</v>
      </c>
      <c r="B244" s="72" t="s">
        <v>1217</v>
      </c>
      <c r="D244" s="101" t="str">
        <f t="shared" si="3"/>
        <v>300000 HOT DISP BEVERAGES</v>
      </c>
      <c r="E244" t="s">
        <v>749</v>
      </c>
    </row>
    <row r="245" spans="1:5" x14ac:dyDescent="0.3">
      <c r="A245" s="72" t="str">
        <f>"300100"</f>
        <v>300100</v>
      </c>
      <c r="B245" s="72" t="s">
        <v>1218</v>
      </c>
      <c r="D245" s="101" t="str">
        <f t="shared" si="3"/>
        <v>300100 COFFEE</v>
      </c>
      <c r="E245" t="s">
        <v>749</v>
      </c>
    </row>
    <row r="246" spans="1:5" x14ac:dyDescent="0.3">
      <c r="A246" s="72" t="str">
        <f>"300200"</f>
        <v>300200</v>
      </c>
      <c r="B246" s="72" t="s">
        <v>530</v>
      </c>
      <c r="D246" s="101" t="str">
        <f t="shared" si="3"/>
        <v>300200 TEA</v>
      </c>
      <c r="E246" t="s">
        <v>749</v>
      </c>
    </row>
    <row r="247" spans="1:5" x14ac:dyDescent="0.3">
      <c r="A247" s="72" t="str">
        <f>"300300"</f>
        <v>300300</v>
      </c>
      <c r="B247" s="72" t="s">
        <v>1219</v>
      </c>
      <c r="D247" s="101" t="str">
        <f t="shared" si="3"/>
        <v>300300 HOT CHOCLATE</v>
      </c>
      <c r="E247" t="s">
        <v>749</v>
      </c>
    </row>
    <row r="248" spans="1:5" x14ac:dyDescent="0.3">
      <c r="A248" s="72" t="str">
        <f>"300400"</f>
        <v>300400</v>
      </c>
      <c r="B248" s="72" t="s">
        <v>1220</v>
      </c>
      <c r="D248" s="101" t="str">
        <f t="shared" si="3"/>
        <v>300400 SPECIALTY COFFEE</v>
      </c>
      <c r="E248" t="s">
        <v>749</v>
      </c>
    </row>
    <row r="249" spans="1:5" x14ac:dyDescent="0.3">
      <c r="A249" s="72" t="str">
        <f>"300500"</f>
        <v>300500</v>
      </c>
      <c r="B249" s="72" t="s">
        <v>1221</v>
      </c>
      <c r="D249" s="101" t="str">
        <f t="shared" si="3"/>
        <v>300500 REFILLS</v>
      </c>
      <c r="E249" t="s">
        <v>749</v>
      </c>
    </row>
    <row r="250" spans="1:5" x14ac:dyDescent="0.3">
      <c r="A250" s="72" t="str">
        <f>"300600"</f>
        <v>300600</v>
      </c>
      <c r="B250" s="72" t="s">
        <v>1222</v>
      </c>
      <c r="D250" s="101" t="str">
        <f t="shared" si="3"/>
        <v>300600 COFFEE CLUB MUGS</v>
      </c>
      <c r="E250" t="s">
        <v>749</v>
      </c>
    </row>
    <row r="251" spans="1:5" x14ac:dyDescent="0.3">
      <c r="A251" s="72" t="str">
        <f>"300700"</f>
        <v>300700</v>
      </c>
      <c r="B251" s="72" t="s">
        <v>1223</v>
      </c>
      <c r="D251" s="101" t="str">
        <f t="shared" si="3"/>
        <v>300700 OTHER HOT DISPENSED BEV</v>
      </c>
      <c r="E251" t="s">
        <v>749</v>
      </c>
    </row>
    <row r="252" spans="1:5" x14ac:dyDescent="0.3">
      <c r="A252" s="72" t="str">
        <f>"310000"</f>
        <v>310000</v>
      </c>
      <c r="B252" s="72" t="s">
        <v>1224</v>
      </c>
      <c r="D252" s="101" t="str">
        <f t="shared" si="3"/>
        <v>310000 COLD DISPENSED BEVERAGES</v>
      </c>
      <c r="E252" t="s">
        <v>749</v>
      </c>
    </row>
    <row r="253" spans="1:5" x14ac:dyDescent="0.3">
      <c r="A253" s="72" t="str">
        <f>"310100"</f>
        <v>310100</v>
      </c>
      <c r="B253" s="72" t="s">
        <v>1225</v>
      </c>
      <c r="D253" s="101" t="str">
        <f t="shared" si="3"/>
        <v>310100 FOUNTAIN-CARBONATED</v>
      </c>
      <c r="E253" t="s">
        <v>749</v>
      </c>
    </row>
    <row r="254" spans="1:5" x14ac:dyDescent="0.3">
      <c r="A254" s="72" t="str">
        <f>"310200"</f>
        <v>310200</v>
      </c>
      <c r="B254" s="72" t="s">
        <v>1226</v>
      </c>
      <c r="D254" s="101" t="str">
        <f t="shared" si="3"/>
        <v>310200 FOUNTAIN-NON-CARBONATED</v>
      </c>
      <c r="E254" t="s">
        <v>749</v>
      </c>
    </row>
    <row r="255" spans="1:5" x14ac:dyDescent="0.3">
      <c r="A255" s="72" t="str">
        <f>"310300"</f>
        <v>310300</v>
      </c>
      <c r="B255" s="72" t="s">
        <v>1227</v>
      </c>
      <c r="D255" s="101" t="str">
        <f t="shared" si="3"/>
        <v>310300 FOUNTAIN-SPORTS/ENERGY</v>
      </c>
      <c r="E255" t="s">
        <v>749</v>
      </c>
    </row>
    <row r="256" spans="1:5" x14ac:dyDescent="0.3">
      <c r="A256" s="72" t="str">
        <f>"310400"</f>
        <v>310400</v>
      </c>
      <c r="B256" s="72" t="s">
        <v>1228</v>
      </c>
      <c r="D256" s="101" t="str">
        <f t="shared" si="3"/>
        <v>310400 FOUNTAIN-REFILLS</v>
      </c>
      <c r="E256" t="s">
        <v>749</v>
      </c>
    </row>
    <row r="257" spans="1:5" x14ac:dyDescent="0.3">
      <c r="A257" s="72" t="str">
        <f>"310500"</f>
        <v>310500</v>
      </c>
      <c r="B257" s="72" t="s">
        <v>1229</v>
      </c>
      <c r="D257" s="101" t="str">
        <f t="shared" si="3"/>
        <v>310500 FOUNTAIN-CLUB MUGS</v>
      </c>
      <c r="E257" t="s">
        <v>749</v>
      </c>
    </row>
    <row r="258" spans="1:5" x14ac:dyDescent="0.3">
      <c r="A258" s="72" t="str">
        <f>"310600"</f>
        <v>310600</v>
      </c>
      <c r="B258" s="72" t="s">
        <v>1230</v>
      </c>
      <c r="D258" s="101" t="str">
        <f t="shared" ref="D258:D270" si="4">A258&amp;" "&amp;B258</f>
        <v>310600 OTHER COLD DISPENSED BEV</v>
      </c>
      <c r="E258" t="s">
        <v>749</v>
      </c>
    </row>
    <row r="259" spans="1:5" x14ac:dyDescent="0.3">
      <c r="A259" s="72" t="str">
        <f>"320000"</f>
        <v>320000</v>
      </c>
      <c r="B259" s="72" t="s">
        <v>1231</v>
      </c>
      <c r="D259" s="101" t="str">
        <f t="shared" si="4"/>
        <v>320000 FROZEN DISP BEVERAGES</v>
      </c>
      <c r="E259" t="s">
        <v>4075</v>
      </c>
    </row>
    <row r="260" spans="1:5" x14ac:dyDescent="0.3">
      <c r="A260" s="72" t="str">
        <f>"320100"</f>
        <v>320100</v>
      </c>
      <c r="B260" s="72" t="s">
        <v>1232</v>
      </c>
      <c r="D260" s="101" t="str">
        <f t="shared" si="4"/>
        <v>320100 FROZEN CARBONATED BEV</v>
      </c>
      <c r="E260" t="s">
        <v>4075</v>
      </c>
    </row>
    <row r="261" spans="1:5" x14ac:dyDescent="0.3">
      <c r="A261" s="72" t="str">
        <f>"320200"</f>
        <v>320200</v>
      </c>
      <c r="B261" s="72" t="s">
        <v>1233</v>
      </c>
      <c r="D261" s="101" t="str">
        <f t="shared" si="4"/>
        <v>320200 FROZEN NON-CARBONATED</v>
      </c>
      <c r="E261" t="s">
        <v>4075</v>
      </c>
    </row>
    <row r="262" spans="1:5" x14ac:dyDescent="0.3">
      <c r="A262" s="72" t="str">
        <f>"320300"</f>
        <v>320300</v>
      </c>
      <c r="B262" s="72" t="s">
        <v>1234</v>
      </c>
      <c r="D262" s="101" t="str">
        <f t="shared" si="4"/>
        <v>320300 OTHER FRZN BEVERAGES</v>
      </c>
      <c r="E262" t="s">
        <v>4075</v>
      </c>
    </row>
    <row r="263" spans="1:5" x14ac:dyDescent="0.3">
      <c r="A263" s="72" t="str">
        <f>"330000"</f>
        <v>330000</v>
      </c>
      <c r="B263" s="72" t="s">
        <v>1235</v>
      </c>
      <c r="D263" s="101" t="str">
        <f t="shared" si="4"/>
        <v>330000 PREPAID TELECOMMUNICATION</v>
      </c>
      <c r="E263" t="s">
        <v>898</v>
      </c>
    </row>
    <row r="264" spans="1:5" x14ac:dyDescent="0.3">
      <c r="A264" s="72" t="str">
        <f>"330100"</f>
        <v>330100</v>
      </c>
      <c r="B264" s="72" t="s">
        <v>1236</v>
      </c>
      <c r="D264" s="101" t="str">
        <f t="shared" si="4"/>
        <v>330100 PRE-PAID PHONE CARDS</v>
      </c>
      <c r="E264" t="s">
        <v>898</v>
      </c>
    </row>
    <row r="265" spans="1:5" x14ac:dyDescent="0.3">
      <c r="A265" s="72" t="str">
        <f>"330200"</f>
        <v>330200</v>
      </c>
      <c r="B265" s="72" t="s">
        <v>1237</v>
      </c>
      <c r="D265" s="101" t="str">
        <f t="shared" si="4"/>
        <v>330200 OTHER PREPAID CARDS</v>
      </c>
      <c r="E265" t="s">
        <v>898</v>
      </c>
    </row>
    <row r="266" spans="1:5" x14ac:dyDescent="0.3">
      <c r="A266" s="72" t="str">
        <f>"333333"</f>
        <v>333333</v>
      </c>
      <c r="B266" s="72" t="s">
        <v>958</v>
      </c>
      <c r="D266" s="101" t="str">
        <f t="shared" si="4"/>
        <v>333333 *</v>
      </c>
      <c r="E266" t="s">
        <v>1294</v>
      </c>
    </row>
    <row r="267" spans="1:5" x14ac:dyDescent="0.3">
      <c r="A267" s="72" t="str">
        <f>"503038"</f>
        <v>503038</v>
      </c>
      <c r="B267" s="72" t="s">
        <v>1238</v>
      </c>
      <c r="D267" s="101" t="str">
        <f t="shared" si="4"/>
        <v>503038 CIGAR - AL CAPONE &amp; DJARUM</v>
      </c>
      <c r="E267" t="s">
        <v>4078</v>
      </c>
    </row>
    <row r="268" spans="1:5" x14ac:dyDescent="0.3">
      <c r="A268" s="72" t="str">
        <f>"980000"</f>
        <v>980000</v>
      </c>
      <c r="B268" s="72" t="s">
        <v>1239</v>
      </c>
      <c r="D268" s="101" t="str">
        <f t="shared" si="4"/>
        <v>980000 SERVICE CHARGES</v>
      </c>
      <c r="E268" t="s">
        <v>898</v>
      </c>
    </row>
    <row r="269" spans="1:5" x14ac:dyDescent="0.3">
      <c r="A269" s="72" t="str">
        <f>"980100"</f>
        <v>980100</v>
      </c>
      <c r="B269" s="72" t="s">
        <v>1240</v>
      </c>
      <c r="D269" s="101" t="str">
        <f t="shared" si="4"/>
        <v>980100 SURCHARGES</v>
      </c>
      <c r="E269" t="s">
        <v>898</v>
      </c>
    </row>
    <row r="270" spans="1:5" x14ac:dyDescent="0.3">
      <c r="A270" s="72" t="str">
        <f>"990000"</f>
        <v>990000</v>
      </c>
      <c r="B270" s="72" t="s">
        <v>1241</v>
      </c>
      <c r="D270" s="101" t="str">
        <f t="shared" si="4"/>
        <v>990000 STORE USE/SUPPLY</v>
      </c>
      <c r="E270" t="s">
        <v>898</v>
      </c>
    </row>
    <row r="271" spans="1:5" x14ac:dyDescent="0.3">
      <c r="A271" s="72"/>
      <c r="B271" s="72"/>
    </row>
    <row r="272" spans="1:5" x14ac:dyDescent="0.3">
      <c r="A272" s="72"/>
      <c r="B272" s="72"/>
    </row>
    <row r="273" spans="1:2" x14ac:dyDescent="0.3">
      <c r="A273" s="72"/>
      <c r="B273" s="72"/>
    </row>
    <row r="274" spans="1:2" x14ac:dyDescent="0.3">
      <c r="A274" s="72"/>
      <c r="B274" s="72"/>
    </row>
    <row r="275" spans="1:2" x14ac:dyDescent="0.3">
      <c r="A275" s="72"/>
      <c r="B275" s="72"/>
    </row>
    <row r="276" spans="1:2" x14ac:dyDescent="0.3">
      <c r="A276" s="72"/>
      <c r="B276" s="72"/>
    </row>
    <row r="277" spans="1:2" x14ac:dyDescent="0.3">
      <c r="A277" s="72"/>
      <c r="B277" s="72"/>
    </row>
    <row r="278" spans="1:2" x14ac:dyDescent="0.3">
      <c r="A278" s="72"/>
      <c r="B278" s="72"/>
    </row>
    <row r="279" spans="1:2" x14ac:dyDescent="0.3">
      <c r="A279" s="72"/>
      <c r="B279" s="72"/>
    </row>
    <row r="280" spans="1:2" x14ac:dyDescent="0.3">
      <c r="A280" s="72"/>
      <c r="B280" s="72"/>
    </row>
    <row r="281" spans="1:2" x14ac:dyDescent="0.3">
      <c r="A281" s="72"/>
      <c r="B281" s="72"/>
    </row>
    <row r="282" spans="1:2" x14ac:dyDescent="0.3">
      <c r="A282" s="72"/>
      <c r="B282" s="72"/>
    </row>
    <row r="283" spans="1:2" x14ac:dyDescent="0.3">
      <c r="A283" s="72"/>
      <c r="B283" s="72"/>
    </row>
    <row r="284" spans="1:2" x14ac:dyDescent="0.3">
      <c r="A284" s="72"/>
      <c r="B284" s="72"/>
    </row>
    <row r="285" spans="1:2" x14ac:dyDescent="0.3">
      <c r="A285" s="72"/>
      <c r="B285" s="72"/>
    </row>
    <row r="286" spans="1:2" x14ac:dyDescent="0.3">
      <c r="A286" s="72"/>
      <c r="B286" s="72"/>
    </row>
    <row r="287" spans="1:2" x14ac:dyDescent="0.3">
      <c r="A287" s="72"/>
      <c r="B287" s="72"/>
    </row>
    <row r="288" spans="1:2" x14ac:dyDescent="0.3">
      <c r="A288" s="72"/>
      <c r="B288" s="72"/>
    </row>
    <row r="289" spans="1:2" x14ac:dyDescent="0.3">
      <c r="A289" s="72"/>
      <c r="B289" s="72"/>
    </row>
    <row r="290" spans="1:2" x14ac:dyDescent="0.3">
      <c r="A290" s="72"/>
      <c r="B290" s="72"/>
    </row>
    <row r="291" spans="1:2" x14ac:dyDescent="0.3">
      <c r="A291" s="72"/>
      <c r="B291" s="72"/>
    </row>
    <row r="292" spans="1:2" x14ac:dyDescent="0.3">
      <c r="A292" s="72"/>
      <c r="B292" s="72"/>
    </row>
    <row r="293" spans="1:2" x14ac:dyDescent="0.3">
      <c r="A293" s="72"/>
      <c r="B293" s="72"/>
    </row>
    <row r="294" spans="1:2" x14ac:dyDescent="0.3">
      <c r="A294" s="72"/>
      <c r="B294" s="72"/>
    </row>
    <row r="295" spans="1:2" x14ac:dyDescent="0.3">
      <c r="A295" s="72"/>
      <c r="B295" s="72"/>
    </row>
    <row r="296" spans="1:2" x14ac:dyDescent="0.3">
      <c r="A296" s="72"/>
      <c r="B296" s="72"/>
    </row>
    <row r="297" spans="1:2" x14ac:dyDescent="0.3">
      <c r="A297" s="72"/>
      <c r="B297" s="72"/>
    </row>
    <row r="298" spans="1:2" x14ac:dyDescent="0.3">
      <c r="A298" s="72"/>
      <c r="B298" s="72"/>
    </row>
    <row r="299" spans="1:2" x14ac:dyDescent="0.3">
      <c r="A299" s="72"/>
      <c r="B299" s="72"/>
    </row>
    <row r="300" spans="1:2" x14ac:dyDescent="0.3">
      <c r="A300" s="72"/>
      <c r="B300" s="72"/>
    </row>
    <row r="301" spans="1:2" x14ac:dyDescent="0.3">
      <c r="A301" s="72"/>
      <c r="B301" s="72"/>
    </row>
    <row r="302" spans="1:2" x14ac:dyDescent="0.3">
      <c r="A302" s="72"/>
      <c r="B302" s="72"/>
    </row>
    <row r="303" spans="1:2" x14ac:dyDescent="0.3">
      <c r="A303" s="72"/>
      <c r="B303" s="72"/>
    </row>
    <row r="304" spans="1:2" x14ac:dyDescent="0.3">
      <c r="A304" s="72"/>
      <c r="B304" s="72"/>
    </row>
    <row r="305" spans="1:2" x14ac:dyDescent="0.3">
      <c r="A305" s="72"/>
      <c r="B305" s="72"/>
    </row>
    <row r="306" spans="1:2" x14ac:dyDescent="0.3">
      <c r="A306" s="72"/>
      <c r="B306" s="72"/>
    </row>
    <row r="307" spans="1:2" x14ac:dyDescent="0.3">
      <c r="A307" s="72"/>
      <c r="B307" s="72"/>
    </row>
    <row r="308" spans="1:2" x14ac:dyDescent="0.3">
      <c r="A308" s="72"/>
      <c r="B308" s="72"/>
    </row>
    <row r="309" spans="1:2" x14ac:dyDescent="0.3">
      <c r="A309" s="72"/>
      <c r="B309" s="72"/>
    </row>
    <row r="310" spans="1:2" x14ac:dyDescent="0.3">
      <c r="A310" s="72"/>
      <c r="B310" s="72"/>
    </row>
    <row r="311" spans="1:2" x14ac:dyDescent="0.3">
      <c r="A311" s="72"/>
      <c r="B311" s="72"/>
    </row>
    <row r="312" spans="1:2" x14ac:dyDescent="0.3">
      <c r="A312" s="72"/>
      <c r="B312" s="72"/>
    </row>
    <row r="313" spans="1:2" x14ac:dyDescent="0.3">
      <c r="A313" s="72"/>
      <c r="B313" s="72"/>
    </row>
    <row r="314" spans="1:2" x14ac:dyDescent="0.3">
      <c r="A314" s="72"/>
      <c r="B314" s="72"/>
    </row>
    <row r="315" spans="1:2" x14ac:dyDescent="0.3">
      <c r="A315" s="72"/>
      <c r="B315" s="72"/>
    </row>
    <row r="316" spans="1:2" x14ac:dyDescent="0.3">
      <c r="A316" s="72"/>
      <c r="B316" s="72"/>
    </row>
    <row r="317" spans="1:2" x14ac:dyDescent="0.3">
      <c r="A317" s="72"/>
      <c r="B317" s="72"/>
    </row>
    <row r="318" spans="1:2" x14ac:dyDescent="0.3">
      <c r="A318" s="72"/>
      <c r="B318" s="72"/>
    </row>
    <row r="319" spans="1:2" x14ac:dyDescent="0.3">
      <c r="A319" s="72"/>
      <c r="B319" s="72"/>
    </row>
    <row r="320" spans="1:2" x14ac:dyDescent="0.3">
      <c r="A320" s="72"/>
      <c r="B320" s="72"/>
    </row>
    <row r="321" spans="1:2" x14ac:dyDescent="0.3">
      <c r="A321" s="72"/>
      <c r="B321" s="72"/>
    </row>
    <row r="322" spans="1:2" x14ac:dyDescent="0.3">
      <c r="A322" s="72"/>
      <c r="B322" s="72"/>
    </row>
    <row r="323" spans="1:2" x14ac:dyDescent="0.3">
      <c r="A323" s="72"/>
      <c r="B323" s="72"/>
    </row>
    <row r="324" spans="1:2" x14ac:dyDescent="0.3">
      <c r="A324" s="72"/>
      <c r="B324" s="72"/>
    </row>
    <row r="325" spans="1:2" x14ac:dyDescent="0.3">
      <c r="A325" s="72"/>
      <c r="B325" s="72"/>
    </row>
    <row r="326" spans="1:2" x14ac:dyDescent="0.3">
      <c r="A326" s="72"/>
      <c r="B326" s="72"/>
    </row>
    <row r="327" spans="1:2" x14ac:dyDescent="0.3">
      <c r="A327" s="72"/>
      <c r="B327" s="72"/>
    </row>
    <row r="328" spans="1:2" x14ac:dyDescent="0.3">
      <c r="A328" s="72"/>
      <c r="B328" s="72"/>
    </row>
    <row r="329" spans="1:2" x14ac:dyDescent="0.3">
      <c r="A329" s="72"/>
      <c r="B329" s="72"/>
    </row>
    <row r="330" spans="1:2" x14ac:dyDescent="0.3">
      <c r="A330" s="72"/>
      <c r="B330" s="72"/>
    </row>
    <row r="331" spans="1:2" x14ac:dyDescent="0.3">
      <c r="A331" s="72"/>
      <c r="B331" s="72"/>
    </row>
    <row r="332" spans="1:2" x14ac:dyDescent="0.3">
      <c r="A332" s="72"/>
      <c r="B332" s="72"/>
    </row>
    <row r="333" spans="1:2" x14ac:dyDescent="0.3">
      <c r="A333" s="72"/>
      <c r="B333" s="72"/>
    </row>
    <row r="334" spans="1:2" x14ac:dyDescent="0.3">
      <c r="A334" s="72"/>
      <c r="B334" s="72"/>
    </row>
    <row r="335" spans="1:2" x14ac:dyDescent="0.3">
      <c r="A335" s="72"/>
      <c r="B335" s="72"/>
    </row>
    <row r="336" spans="1:2" x14ac:dyDescent="0.3">
      <c r="A336" s="72"/>
      <c r="B336" s="72"/>
    </row>
    <row r="337" spans="1:2" x14ac:dyDescent="0.3">
      <c r="A337" s="72"/>
      <c r="B337" s="72"/>
    </row>
    <row r="338" spans="1:2" x14ac:dyDescent="0.3">
      <c r="A338" s="72"/>
      <c r="B338" s="72"/>
    </row>
    <row r="339" spans="1:2" x14ac:dyDescent="0.3">
      <c r="A339" s="72"/>
      <c r="B339" s="72"/>
    </row>
    <row r="340" spans="1:2" x14ac:dyDescent="0.3">
      <c r="A340" s="72"/>
      <c r="B340" s="72"/>
    </row>
    <row r="341" spans="1:2" x14ac:dyDescent="0.3">
      <c r="A341" s="72"/>
      <c r="B341" s="72"/>
    </row>
    <row r="342" spans="1:2" x14ac:dyDescent="0.3">
      <c r="A342" s="72"/>
      <c r="B342" s="72"/>
    </row>
    <row r="343" spans="1:2" x14ac:dyDescent="0.3">
      <c r="A343" s="72"/>
      <c r="B343" s="72"/>
    </row>
    <row r="344" spans="1:2" x14ac:dyDescent="0.3">
      <c r="A344" s="72"/>
      <c r="B344" s="72"/>
    </row>
    <row r="345" spans="1:2" x14ac:dyDescent="0.3">
      <c r="A345" s="72"/>
      <c r="B345" s="72"/>
    </row>
    <row r="346" spans="1:2" x14ac:dyDescent="0.3">
      <c r="A346" s="72"/>
      <c r="B346" s="72"/>
    </row>
    <row r="347" spans="1:2" x14ac:dyDescent="0.3">
      <c r="A347" s="72"/>
      <c r="B347" s="72"/>
    </row>
    <row r="348" spans="1:2" x14ac:dyDescent="0.3">
      <c r="A348" s="72"/>
      <c r="B348" s="72"/>
    </row>
    <row r="349" spans="1:2" x14ac:dyDescent="0.3">
      <c r="A349" s="72"/>
      <c r="B349" s="72"/>
    </row>
    <row r="350" spans="1:2" x14ac:dyDescent="0.3">
      <c r="A350" s="72"/>
      <c r="B350" s="72"/>
    </row>
    <row r="351" spans="1:2" x14ac:dyDescent="0.3">
      <c r="A351" s="72"/>
      <c r="B351" s="72"/>
    </row>
    <row r="352" spans="1:2" x14ac:dyDescent="0.3">
      <c r="A352" s="72"/>
      <c r="B352" s="72"/>
    </row>
    <row r="353" spans="1:2" x14ac:dyDescent="0.3">
      <c r="A353" s="72"/>
      <c r="B353" s="72"/>
    </row>
    <row r="354" spans="1:2" x14ac:dyDescent="0.3">
      <c r="A354" s="72"/>
      <c r="B354" s="72"/>
    </row>
    <row r="355" spans="1:2" x14ac:dyDescent="0.3">
      <c r="A355" s="72"/>
      <c r="B355" s="72"/>
    </row>
    <row r="356" spans="1:2" x14ac:dyDescent="0.3">
      <c r="A356" s="72"/>
      <c r="B356" s="72"/>
    </row>
    <row r="357" spans="1:2" x14ac:dyDescent="0.3">
      <c r="A357" s="72"/>
      <c r="B357" s="72"/>
    </row>
    <row r="358" spans="1:2" x14ac:dyDescent="0.3">
      <c r="A358" s="72"/>
      <c r="B358" s="72"/>
    </row>
    <row r="359" spans="1:2" x14ac:dyDescent="0.3">
      <c r="A359" s="72"/>
      <c r="B359" s="72"/>
    </row>
    <row r="360" spans="1:2" x14ac:dyDescent="0.3">
      <c r="A360" s="72"/>
      <c r="B360" s="72"/>
    </row>
    <row r="361" spans="1:2" x14ac:dyDescent="0.3">
      <c r="A361" s="72"/>
      <c r="B361" s="72"/>
    </row>
    <row r="362" spans="1:2" x14ac:dyDescent="0.3">
      <c r="A362" s="72"/>
      <c r="B362" s="72"/>
    </row>
    <row r="363" spans="1:2" x14ac:dyDescent="0.3">
      <c r="A363" s="72"/>
      <c r="B363" s="72"/>
    </row>
    <row r="364" spans="1:2" x14ac:dyDescent="0.3">
      <c r="A364" s="72"/>
      <c r="B364" s="72"/>
    </row>
    <row r="365" spans="1:2" x14ac:dyDescent="0.3">
      <c r="A365" s="72"/>
      <c r="B365" s="72"/>
    </row>
    <row r="366" spans="1:2" x14ac:dyDescent="0.3">
      <c r="A366" s="72"/>
      <c r="B366" s="72"/>
    </row>
    <row r="367" spans="1:2" x14ac:dyDescent="0.3">
      <c r="A367" s="72"/>
      <c r="B367" s="72"/>
    </row>
    <row r="368" spans="1:2" x14ac:dyDescent="0.3">
      <c r="A368" s="72"/>
      <c r="B368" s="72"/>
    </row>
    <row r="369" spans="1:2" x14ac:dyDescent="0.3">
      <c r="A369" s="72"/>
      <c r="B369" s="72"/>
    </row>
    <row r="370" spans="1:2" x14ac:dyDescent="0.3">
      <c r="A370" s="72"/>
      <c r="B370" s="72"/>
    </row>
    <row r="371" spans="1:2" x14ac:dyDescent="0.3">
      <c r="A371" s="72"/>
      <c r="B371" s="72"/>
    </row>
    <row r="372" spans="1:2" x14ac:dyDescent="0.3">
      <c r="A372" s="72"/>
      <c r="B372" s="72"/>
    </row>
    <row r="373" spans="1:2" x14ac:dyDescent="0.3">
      <c r="A373" s="72"/>
      <c r="B373" s="72"/>
    </row>
    <row r="374" spans="1:2" x14ac:dyDescent="0.3">
      <c r="A374" s="72"/>
      <c r="B374" s="72"/>
    </row>
    <row r="375" spans="1:2" x14ac:dyDescent="0.3">
      <c r="A375" s="72"/>
      <c r="B375" s="72"/>
    </row>
    <row r="376" spans="1:2" x14ac:dyDescent="0.3">
      <c r="A376" s="72"/>
      <c r="B376" s="72"/>
    </row>
    <row r="377" spans="1:2" x14ac:dyDescent="0.3">
      <c r="A377" s="72"/>
      <c r="B377" s="72"/>
    </row>
    <row r="378" spans="1:2" x14ac:dyDescent="0.3">
      <c r="A378" s="72"/>
      <c r="B378" s="72"/>
    </row>
    <row r="379" spans="1:2" x14ac:dyDescent="0.3">
      <c r="A379" s="72"/>
      <c r="B379" s="72"/>
    </row>
    <row r="380" spans="1:2" x14ac:dyDescent="0.3">
      <c r="A380" s="72"/>
      <c r="B380" s="72"/>
    </row>
    <row r="381" spans="1:2" x14ac:dyDescent="0.3">
      <c r="A381" s="72"/>
      <c r="B381" s="72"/>
    </row>
    <row r="382" spans="1:2" x14ac:dyDescent="0.3">
      <c r="A382" s="72"/>
      <c r="B382" s="72"/>
    </row>
    <row r="383" spans="1:2" x14ac:dyDescent="0.3">
      <c r="A383" s="72"/>
      <c r="B383" s="72"/>
    </row>
    <row r="384" spans="1:2" x14ac:dyDescent="0.3">
      <c r="A384" s="72"/>
      <c r="B384" s="72"/>
    </row>
    <row r="385" spans="1:2" x14ac:dyDescent="0.3">
      <c r="A385" s="72"/>
      <c r="B385" s="72"/>
    </row>
    <row r="386" spans="1:2" x14ac:dyDescent="0.3">
      <c r="A386" s="72"/>
      <c r="B386" s="72"/>
    </row>
    <row r="387" spans="1:2" x14ac:dyDescent="0.3">
      <c r="A387" s="72"/>
      <c r="B387" s="72"/>
    </row>
    <row r="388" spans="1:2" x14ac:dyDescent="0.3">
      <c r="A388" s="72"/>
      <c r="B388" s="72"/>
    </row>
    <row r="389" spans="1:2" x14ac:dyDescent="0.3">
      <c r="A389" s="72"/>
      <c r="B389" s="72"/>
    </row>
    <row r="390" spans="1:2" x14ac:dyDescent="0.3">
      <c r="A390" s="72"/>
      <c r="B390" s="72"/>
    </row>
    <row r="391" spans="1:2" x14ac:dyDescent="0.3">
      <c r="A391" s="72"/>
      <c r="B391" s="72"/>
    </row>
    <row r="392" spans="1:2" x14ac:dyDescent="0.3">
      <c r="A392" s="72"/>
      <c r="B392" s="72"/>
    </row>
    <row r="393" spans="1:2" x14ac:dyDescent="0.3">
      <c r="A393" s="72"/>
      <c r="B393" s="72"/>
    </row>
    <row r="394" spans="1:2" x14ac:dyDescent="0.3">
      <c r="A394" s="72"/>
      <c r="B394" s="72"/>
    </row>
    <row r="395" spans="1:2" x14ac:dyDescent="0.3">
      <c r="A395" s="72"/>
      <c r="B395" s="72"/>
    </row>
    <row r="396" spans="1:2" x14ac:dyDescent="0.3">
      <c r="A396" s="72"/>
      <c r="B396" s="72"/>
    </row>
    <row r="397" spans="1:2" x14ac:dyDescent="0.3">
      <c r="A397" s="72"/>
      <c r="B397" s="72"/>
    </row>
    <row r="398" spans="1:2" x14ac:dyDescent="0.3">
      <c r="A398" s="72"/>
      <c r="B398" s="72"/>
    </row>
    <row r="399" spans="1:2" x14ac:dyDescent="0.3">
      <c r="A399" s="72"/>
      <c r="B399" s="72"/>
    </row>
    <row r="400" spans="1:2" x14ac:dyDescent="0.3">
      <c r="A400" s="72"/>
      <c r="B400" s="72"/>
    </row>
    <row r="401" spans="1:2" x14ac:dyDescent="0.3">
      <c r="A401" s="72"/>
      <c r="B401" s="72"/>
    </row>
    <row r="402" spans="1:2" x14ac:dyDescent="0.3">
      <c r="A402" s="72"/>
      <c r="B402" s="72"/>
    </row>
    <row r="403" spans="1:2" x14ac:dyDescent="0.3">
      <c r="A403" s="72"/>
      <c r="B403" s="72"/>
    </row>
    <row r="404" spans="1:2" x14ac:dyDescent="0.3">
      <c r="A404" s="72"/>
      <c r="B404" s="72"/>
    </row>
    <row r="405" spans="1:2" x14ac:dyDescent="0.3">
      <c r="A405" s="72"/>
      <c r="B405" s="72"/>
    </row>
    <row r="406" spans="1:2" x14ac:dyDescent="0.3">
      <c r="A406" s="72"/>
      <c r="B406" s="72"/>
    </row>
    <row r="407" spans="1:2" x14ac:dyDescent="0.3">
      <c r="A407" s="72"/>
      <c r="B407" s="72"/>
    </row>
    <row r="408" spans="1:2" x14ac:dyDescent="0.3">
      <c r="A408" s="72"/>
      <c r="B408" s="72"/>
    </row>
    <row r="409" spans="1:2" x14ac:dyDescent="0.3">
      <c r="A409" s="72"/>
      <c r="B409" s="72"/>
    </row>
    <row r="410" spans="1:2" x14ac:dyDescent="0.3">
      <c r="A410" s="72"/>
      <c r="B410" s="72"/>
    </row>
    <row r="411" spans="1:2" x14ac:dyDescent="0.3">
      <c r="A411" s="72"/>
      <c r="B411" s="72"/>
    </row>
    <row r="412" spans="1:2" x14ac:dyDescent="0.3">
      <c r="A412" s="72"/>
      <c r="B412" s="72"/>
    </row>
    <row r="413" spans="1:2" x14ac:dyDescent="0.3">
      <c r="A413" s="72"/>
      <c r="B413" s="72"/>
    </row>
    <row r="414" spans="1:2" x14ac:dyDescent="0.3">
      <c r="A414" s="72"/>
      <c r="B414" s="72"/>
    </row>
    <row r="415" spans="1:2" x14ac:dyDescent="0.3">
      <c r="A415" s="72"/>
      <c r="B415" s="72"/>
    </row>
    <row r="416" spans="1:2" x14ac:dyDescent="0.3">
      <c r="A416" s="72"/>
      <c r="B416" s="72"/>
    </row>
    <row r="417" spans="1:2" x14ac:dyDescent="0.3">
      <c r="A417" s="72"/>
      <c r="B417" s="72"/>
    </row>
    <row r="418" spans="1:2" x14ac:dyDescent="0.3">
      <c r="A418" s="72"/>
      <c r="B418" s="72"/>
    </row>
    <row r="419" spans="1:2" x14ac:dyDescent="0.3">
      <c r="A419" s="72"/>
      <c r="B419" s="72"/>
    </row>
    <row r="420" spans="1:2" x14ac:dyDescent="0.3">
      <c r="A420" s="72"/>
      <c r="B420" s="72"/>
    </row>
    <row r="421" spans="1:2" x14ac:dyDescent="0.3">
      <c r="A421" s="72"/>
      <c r="B421" s="72"/>
    </row>
    <row r="422" spans="1:2" x14ac:dyDescent="0.3">
      <c r="A422" s="72"/>
      <c r="B422" s="72"/>
    </row>
    <row r="423" spans="1:2" x14ac:dyDescent="0.3">
      <c r="A423" s="72"/>
      <c r="B423" s="72"/>
    </row>
    <row r="424" spans="1:2" x14ac:dyDescent="0.3">
      <c r="A424" s="72"/>
      <c r="B424" s="72"/>
    </row>
    <row r="425" spans="1:2" x14ac:dyDescent="0.3">
      <c r="A425" s="72"/>
      <c r="B425" s="72"/>
    </row>
    <row r="426" spans="1:2" x14ac:dyDescent="0.3">
      <c r="A426" s="72"/>
      <c r="B426" s="72"/>
    </row>
    <row r="427" spans="1:2" x14ac:dyDescent="0.3">
      <c r="A427" s="72"/>
      <c r="B427" s="72"/>
    </row>
    <row r="428" spans="1:2" x14ac:dyDescent="0.3">
      <c r="A428" s="72"/>
      <c r="B428" s="72"/>
    </row>
    <row r="429" spans="1:2" x14ac:dyDescent="0.3">
      <c r="A429" s="72"/>
      <c r="B429" s="72"/>
    </row>
    <row r="430" spans="1:2" x14ac:dyDescent="0.3">
      <c r="A430" s="72"/>
      <c r="B430" s="72"/>
    </row>
    <row r="431" spans="1:2" x14ac:dyDescent="0.3">
      <c r="A431" s="72"/>
      <c r="B431" s="72"/>
    </row>
    <row r="432" spans="1:2" x14ac:dyDescent="0.3">
      <c r="A432" s="72"/>
      <c r="B432" s="72"/>
    </row>
    <row r="433" spans="1:2" x14ac:dyDescent="0.3">
      <c r="A433" s="72"/>
      <c r="B433" s="72"/>
    </row>
    <row r="434" spans="1:2" x14ac:dyDescent="0.3">
      <c r="A434" s="72"/>
      <c r="B434" s="72"/>
    </row>
    <row r="435" spans="1:2" x14ac:dyDescent="0.3">
      <c r="A435" s="72"/>
      <c r="B435" s="72"/>
    </row>
    <row r="436" spans="1:2" x14ac:dyDescent="0.3">
      <c r="A436" s="72"/>
      <c r="B436" s="72"/>
    </row>
    <row r="437" spans="1:2" x14ac:dyDescent="0.3">
      <c r="A437" s="72"/>
      <c r="B437" s="72"/>
    </row>
    <row r="438" spans="1:2" x14ac:dyDescent="0.3">
      <c r="A438" s="72"/>
      <c r="B438" s="72"/>
    </row>
    <row r="439" spans="1:2" x14ac:dyDescent="0.3">
      <c r="A439" s="72"/>
      <c r="B439" s="72"/>
    </row>
    <row r="440" spans="1:2" x14ac:dyDescent="0.3">
      <c r="A440" s="72"/>
      <c r="B440" s="72"/>
    </row>
    <row r="441" spans="1:2" x14ac:dyDescent="0.3">
      <c r="A441" s="72"/>
      <c r="B441" s="72"/>
    </row>
    <row r="442" spans="1:2" x14ac:dyDescent="0.3">
      <c r="A442" s="72"/>
      <c r="B442" s="72"/>
    </row>
    <row r="443" spans="1:2" x14ac:dyDescent="0.3">
      <c r="A443" s="72"/>
      <c r="B443" s="72"/>
    </row>
    <row r="444" spans="1:2" x14ac:dyDescent="0.3">
      <c r="A444" s="72"/>
      <c r="B444" s="72"/>
    </row>
    <row r="445" spans="1:2" x14ac:dyDescent="0.3">
      <c r="A445" s="72"/>
      <c r="B445" s="72"/>
    </row>
    <row r="446" spans="1:2" x14ac:dyDescent="0.3">
      <c r="A446" s="72"/>
      <c r="B446" s="72"/>
    </row>
    <row r="447" spans="1:2" x14ac:dyDescent="0.3">
      <c r="A447" s="72"/>
      <c r="B447" s="72"/>
    </row>
    <row r="448" spans="1:2" x14ac:dyDescent="0.3">
      <c r="A448" s="72"/>
      <c r="B448" s="72"/>
    </row>
    <row r="449" spans="1:2" x14ac:dyDescent="0.3">
      <c r="A449" s="72"/>
      <c r="B449" s="72"/>
    </row>
    <row r="450" spans="1:2" x14ac:dyDescent="0.3">
      <c r="A450" s="72"/>
      <c r="B450" s="72"/>
    </row>
    <row r="451" spans="1:2" x14ac:dyDescent="0.3">
      <c r="A451" s="72"/>
      <c r="B451" s="72"/>
    </row>
    <row r="452" spans="1:2" x14ac:dyDescent="0.3">
      <c r="A452" s="72"/>
      <c r="B452" s="72"/>
    </row>
    <row r="453" spans="1:2" x14ac:dyDescent="0.3">
      <c r="A453" s="72"/>
      <c r="B453" s="72"/>
    </row>
    <row r="454" spans="1:2" x14ac:dyDescent="0.3">
      <c r="A454" s="72"/>
      <c r="B454" s="72"/>
    </row>
    <row r="455" spans="1:2" x14ac:dyDescent="0.3">
      <c r="A455" s="72"/>
      <c r="B455" s="72"/>
    </row>
    <row r="456" spans="1:2" x14ac:dyDescent="0.3">
      <c r="A456" s="72"/>
      <c r="B456" s="72"/>
    </row>
    <row r="457" spans="1:2" x14ac:dyDescent="0.3">
      <c r="A457" s="72"/>
      <c r="B457" s="72"/>
    </row>
    <row r="458" spans="1:2" x14ac:dyDescent="0.3">
      <c r="A458" s="72"/>
      <c r="B458" s="72"/>
    </row>
    <row r="459" spans="1:2" x14ac:dyDescent="0.3">
      <c r="A459" s="72"/>
      <c r="B459" s="72"/>
    </row>
    <row r="460" spans="1:2" x14ac:dyDescent="0.3">
      <c r="A460" s="72"/>
      <c r="B460" s="72"/>
    </row>
    <row r="461" spans="1:2" x14ac:dyDescent="0.3">
      <c r="A461" s="72"/>
      <c r="B461" s="72"/>
    </row>
    <row r="462" spans="1:2" x14ac:dyDescent="0.3">
      <c r="A462" s="72"/>
      <c r="B462" s="72"/>
    </row>
    <row r="463" spans="1:2" x14ac:dyDescent="0.3">
      <c r="A463" s="72"/>
      <c r="B463" s="72"/>
    </row>
    <row r="464" spans="1:2" x14ac:dyDescent="0.3">
      <c r="A464" s="72"/>
      <c r="B464" s="72"/>
    </row>
    <row r="465" spans="1:2" x14ac:dyDescent="0.3">
      <c r="A465" s="72"/>
      <c r="B465" s="72"/>
    </row>
    <row r="466" spans="1:2" x14ac:dyDescent="0.3">
      <c r="A466" s="72"/>
      <c r="B466" s="72"/>
    </row>
    <row r="467" spans="1:2" x14ac:dyDescent="0.3">
      <c r="A467" s="72"/>
      <c r="B467" s="72"/>
    </row>
    <row r="468" spans="1:2" x14ac:dyDescent="0.3">
      <c r="A468" s="72"/>
      <c r="B468" s="72"/>
    </row>
    <row r="469" spans="1:2" x14ac:dyDescent="0.3">
      <c r="A469" s="72"/>
      <c r="B469" s="72"/>
    </row>
    <row r="470" spans="1:2" x14ac:dyDescent="0.3">
      <c r="A470" s="72"/>
      <c r="B470" s="72"/>
    </row>
    <row r="471" spans="1:2" x14ac:dyDescent="0.3">
      <c r="A471" s="72"/>
      <c r="B471" s="72"/>
    </row>
    <row r="472" spans="1:2" x14ac:dyDescent="0.3">
      <c r="A472" s="72"/>
      <c r="B472" s="72"/>
    </row>
    <row r="473" spans="1:2" x14ac:dyDescent="0.3">
      <c r="A473" s="72"/>
      <c r="B473" s="72"/>
    </row>
    <row r="474" spans="1:2" x14ac:dyDescent="0.3">
      <c r="A474" s="72"/>
      <c r="B474" s="72"/>
    </row>
    <row r="475" spans="1:2" x14ac:dyDescent="0.3">
      <c r="A475" s="72"/>
      <c r="B475" s="72"/>
    </row>
    <row r="476" spans="1:2" x14ac:dyDescent="0.3">
      <c r="A476" s="72"/>
      <c r="B476" s="72"/>
    </row>
    <row r="477" spans="1:2" x14ac:dyDescent="0.3">
      <c r="A477" s="72"/>
      <c r="B477" s="72"/>
    </row>
    <row r="478" spans="1:2" x14ac:dyDescent="0.3">
      <c r="A478" s="72"/>
      <c r="B478" s="72"/>
    </row>
    <row r="479" spans="1:2" x14ac:dyDescent="0.3">
      <c r="A479" s="72"/>
      <c r="B479" s="72"/>
    </row>
    <row r="480" spans="1:2" x14ac:dyDescent="0.3">
      <c r="A480" s="72"/>
      <c r="B480" s="72"/>
    </row>
    <row r="481" spans="1:2" x14ac:dyDescent="0.3">
      <c r="A481" s="72"/>
      <c r="B481" s="72"/>
    </row>
    <row r="482" spans="1:2" x14ac:dyDescent="0.3">
      <c r="A482" s="72"/>
      <c r="B482" s="72"/>
    </row>
    <row r="483" spans="1:2" x14ac:dyDescent="0.3">
      <c r="A483" s="72"/>
      <c r="B483" s="72"/>
    </row>
    <row r="484" spans="1:2" x14ac:dyDescent="0.3">
      <c r="A484" s="72"/>
      <c r="B484" s="72"/>
    </row>
    <row r="485" spans="1:2" x14ac:dyDescent="0.3">
      <c r="A485" s="72"/>
      <c r="B485" s="72"/>
    </row>
    <row r="486" spans="1:2" x14ac:dyDescent="0.3">
      <c r="A486" s="72"/>
      <c r="B486" s="72"/>
    </row>
    <row r="487" spans="1:2" x14ac:dyDescent="0.3">
      <c r="A487" s="72"/>
      <c r="B487" s="72"/>
    </row>
    <row r="488" spans="1:2" x14ac:dyDescent="0.3">
      <c r="A488" s="72"/>
      <c r="B488" s="72"/>
    </row>
    <row r="489" spans="1:2" x14ac:dyDescent="0.3">
      <c r="A489" s="72"/>
      <c r="B489" s="72"/>
    </row>
    <row r="490" spans="1:2" x14ac:dyDescent="0.3">
      <c r="A490" s="72"/>
      <c r="B490" s="72"/>
    </row>
    <row r="491" spans="1:2" x14ac:dyDescent="0.3">
      <c r="A491" s="72"/>
      <c r="B491" s="72"/>
    </row>
    <row r="492" spans="1:2" x14ac:dyDescent="0.3">
      <c r="A492" s="72"/>
      <c r="B492" s="72"/>
    </row>
    <row r="493" spans="1:2" x14ac:dyDescent="0.3">
      <c r="A493" s="72"/>
      <c r="B493" s="72"/>
    </row>
    <row r="494" spans="1:2" x14ac:dyDescent="0.3">
      <c r="A494" s="72"/>
      <c r="B494" s="72"/>
    </row>
    <row r="495" spans="1:2" x14ac:dyDescent="0.3">
      <c r="A495" s="72"/>
      <c r="B495" s="72"/>
    </row>
    <row r="496" spans="1:2" x14ac:dyDescent="0.3">
      <c r="A496" s="72"/>
      <c r="B496" s="72"/>
    </row>
    <row r="497" spans="1:2" x14ac:dyDescent="0.3">
      <c r="A497" s="72"/>
      <c r="B497" s="72"/>
    </row>
    <row r="498" spans="1:2" x14ac:dyDescent="0.3">
      <c r="A498" s="72"/>
      <c r="B498" s="72"/>
    </row>
    <row r="499" spans="1:2" x14ac:dyDescent="0.3">
      <c r="A499" s="72"/>
      <c r="B499" s="72"/>
    </row>
    <row r="500" spans="1:2" x14ac:dyDescent="0.3">
      <c r="A500" s="72"/>
      <c r="B500" s="72"/>
    </row>
    <row r="501" spans="1:2" x14ac:dyDescent="0.3">
      <c r="A501" s="72"/>
      <c r="B501" s="72"/>
    </row>
    <row r="502" spans="1:2" x14ac:dyDescent="0.3">
      <c r="A502" s="72"/>
      <c r="B502" s="72"/>
    </row>
    <row r="503" spans="1:2" x14ac:dyDescent="0.3">
      <c r="A503" s="72"/>
      <c r="B503" s="72"/>
    </row>
    <row r="504" spans="1:2" x14ac:dyDescent="0.3">
      <c r="A504" s="72"/>
      <c r="B504" s="72"/>
    </row>
    <row r="505" spans="1:2" x14ac:dyDescent="0.3">
      <c r="A505" s="72"/>
      <c r="B505" s="72"/>
    </row>
    <row r="506" spans="1:2" x14ac:dyDescent="0.3">
      <c r="A506" s="72"/>
      <c r="B506" s="72"/>
    </row>
    <row r="507" spans="1:2" x14ac:dyDescent="0.3">
      <c r="A507" s="72"/>
      <c r="B507" s="72"/>
    </row>
    <row r="508" spans="1:2" x14ac:dyDescent="0.3">
      <c r="A508" s="72"/>
      <c r="B508" s="72"/>
    </row>
    <row r="509" spans="1:2" x14ac:dyDescent="0.3">
      <c r="A509" s="72"/>
      <c r="B509" s="72"/>
    </row>
    <row r="510" spans="1:2" x14ac:dyDescent="0.3">
      <c r="A510" s="72"/>
      <c r="B510" s="72"/>
    </row>
    <row r="511" spans="1:2" x14ac:dyDescent="0.3">
      <c r="A511" s="72"/>
      <c r="B511" s="72"/>
    </row>
    <row r="512" spans="1:2" x14ac:dyDescent="0.3">
      <c r="A512" s="72"/>
      <c r="B512" s="72"/>
    </row>
    <row r="513" spans="1:2" x14ac:dyDescent="0.3">
      <c r="A513" s="72"/>
      <c r="B513" s="72"/>
    </row>
    <row r="514" spans="1:2" x14ac:dyDescent="0.3">
      <c r="A514" s="72"/>
      <c r="B514" s="72"/>
    </row>
    <row r="515" spans="1:2" x14ac:dyDescent="0.3">
      <c r="A515" s="72"/>
      <c r="B515" s="72"/>
    </row>
    <row r="516" spans="1:2" x14ac:dyDescent="0.3">
      <c r="A516" s="72"/>
      <c r="B516" s="72"/>
    </row>
    <row r="517" spans="1:2" x14ac:dyDescent="0.3">
      <c r="A517" s="72"/>
      <c r="B517" s="72"/>
    </row>
    <row r="518" spans="1:2" x14ac:dyDescent="0.3">
      <c r="A518" s="72"/>
      <c r="B518" s="72"/>
    </row>
    <row r="519" spans="1:2" x14ac:dyDescent="0.3">
      <c r="A519" s="72"/>
      <c r="B519" s="72"/>
    </row>
    <row r="520" spans="1:2" x14ac:dyDescent="0.3">
      <c r="A520" s="72"/>
      <c r="B520" s="72"/>
    </row>
    <row r="521" spans="1:2" x14ac:dyDescent="0.3">
      <c r="A521" s="72"/>
      <c r="B521" s="72"/>
    </row>
    <row r="522" spans="1:2" x14ac:dyDescent="0.3">
      <c r="A522" s="72"/>
      <c r="B522" s="72"/>
    </row>
    <row r="523" spans="1:2" x14ac:dyDescent="0.3">
      <c r="A523" s="72"/>
      <c r="B523" s="72"/>
    </row>
    <row r="524" spans="1:2" x14ac:dyDescent="0.3">
      <c r="A524" s="72"/>
      <c r="B524" s="72"/>
    </row>
    <row r="525" spans="1:2" x14ac:dyDescent="0.3">
      <c r="A525" s="72"/>
      <c r="B525" s="72"/>
    </row>
    <row r="526" spans="1:2" x14ac:dyDescent="0.3">
      <c r="A526" s="72"/>
      <c r="B526" s="72"/>
    </row>
    <row r="527" spans="1:2" x14ac:dyDescent="0.3">
      <c r="A527" s="72"/>
      <c r="B527" s="72"/>
    </row>
    <row r="528" spans="1:2" x14ac:dyDescent="0.3">
      <c r="A528" s="72"/>
      <c r="B528" s="72"/>
    </row>
    <row r="529" spans="1:2" x14ac:dyDescent="0.3">
      <c r="A529" s="72"/>
      <c r="B529" s="72"/>
    </row>
    <row r="530" spans="1:2" x14ac:dyDescent="0.3">
      <c r="A530" s="72"/>
      <c r="B530" s="72"/>
    </row>
    <row r="531" spans="1:2" x14ac:dyDescent="0.3">
      <c r="A531" s="72"/>
      <c r="B531" s="72"/>
    </row>
    <row r="532" spans="1:2" x14ac:dyDescent="0.3">
      <c r="A532" s="72"/>
      <c r="B532" s="72"/>
    </row>
    <row r="533" spans="1:2" x14ac:dyDescent="0.3">
      <c r="A533" s="72"/>
      <c r="B533" s="72"/>
    </row>
    <row r="534" spans="1:2" x14ac:dyDescent="0.3">
      <c r="A534" s="72"/>
      <c r="B534" s="72"/>
    </row>
    <row r="535" spans="1:2" x14ac:dyDescent="0.3">
      <c r="A535" s="72"/>
      <c r="B535" s="72"/>
    </row>
    <row r="536" spans="1:2" x14ac:dyDescent="0.3">
      <c r="A536" s="72"/>
      <c r="B536" s="72"/>
    </row>
    <row r="537" spans="1:2" x14ac:dyDescent="0.3">
      <c r="A537" s="72"/>
      <c r="B537" s="72"/>
    </row>
    <row r="538" spans="1:2" x14ac:dyDescent="0.3">
      <c r="A538" s="72"/>
      <c r="B538" s="72"/>
    </row>
    <row r="539" spans="1:2" x14ac:dyDescent="0.3">
      <c r="A539" s="72"/>
      <c r="B539" s="72"/>
    </row>
    <row r="540" spans="1:2" x14ac:dyDescent="0.3">
      <c r="A540" s="72"/>
      <c r="B540" s="72"/>
    </row>
    <row r="541" spans="1:2" x14ac:dyDescent="0.3">
      <c r="A541" s="72"/>
      <c r="B541" s="72"/>
    </row>
    <row r="542" spans="1:2" x14ac:dyDescent="0.3">
      <c r="A542" s="72"/>
      <c r="B542" s="72"/>
    </row>
    <row r="543" spans="1:2" x14ac:dyDescent="0.3">
      <c r="A543" s="72"/>
      <c r="B543" s="72"/>
    </row>
    <row r="544" spans="1:2" x14ac:dyDescent="0.3">
      <c r="A544" s="72"/>
      <c r="B544" s="72"/>
    </row>
    <row r="545" spans="1:2" x14ac:dyDescent="0.3">
      <c r="A545" s="72"/>
      <c r="B545" s="72"/>
    </row>
    <row r="546" spans="1:2" x14ac:dyDescent="0.3">
      <c r="A546" s="72"/>
      <c r="B546" s="72"/>
    </row>
    <row r="547" spans="1:2" x14ac:dyDescent="0.3">
      <c r="A547" s="72"/>
      <c r="B547" s="72"/>
    </row>
    <row r="548" spans="1:2" x14ac:dyDescent="0.3">
      <c r="A548" s="72"/>
      <c r="B548" s="72"/>
    </row>
    <row r="549" spans="1:2" x14ac:dyDescent="0.3">
      <c r="A549" s="72"/>
      <c r="B549" s="72"/>
    </row>
    <row r="550" spans="1:2" x14ac:dyDescent="0.3">
      <c r="A550" s="72"/>
      <c r="B550" s="72"/>
    </row>
    <row r="551" spans="1:2" x14ac:dyDescent="0.3">
      <c r="A551" s="72"/>
      <c r="B551" s="72"/>
    </row>
    <row r="552" spans="1:2" x14ac:dyDescent="0.3">
      <c r="A552" s="72"/>
      <c r="B552" s="72"/>
    </row>
    <row r="553" spans="1:2" x14ac:dyDescent="0.3">
      <c r="A553" s="72"/>
      <c r="B553" s="72"/>
    </row>
    <row r="554" spans="1:2" x14ac:dyDescent="0.3">
      <c r="A554" s="72"/>
      <c r="B554" s="72"/>
    </row>
    <row r="555" spans="1:2" x14ac:dyDescent="0.3">
      <c r="A555" s="72"/>
      <c r="B555" s="72"/>
    </row>
    <row r="556" spans="1:2" x14ac:dyDescent="0.3">
      <c r="A556" s="72"/>
      <c r="B556" s="72"/>
    </row>
    <row r="557" spans="1:2" x14ac:dyDescent="0.3">
      <c r="A557" s="72"/>
      <c r="B557" s="72"/>
    </row>
    <row r="558" spans="1:2" x14ac:dyDescent="0.3">
      <c r="A558" s="72"/>
      <c r="B558" s="72"/>
    </row>
    <row r="559" spans="1:2" x14ac:dyDescent="0.3">
      <c r="A559" s="72"/>
      <c r="B559" s="72"/>
    </row>
    <row r="560" spans="1:2" x14ac:dyDescent="0.3">
      <c r="A560" s="72"/>
      <c r="B560" s="72"/>
    </row>
    <row r="561" spans="1:2" x14ac:dyDescent="0.3">
      <c r="A561" s="72"/>
      <c r="B561" s="72"/>
    </row>
    <row r="562" spans="1:2" x14ac:dyDescent="0.3">
      <c r="A562" s="72"/>
      <c r="B562" s="72"/>
    </row>
    <row r="563" spans="1:2" x14ac:dyDescent="0.3">
      <c r="A563" s="72"/>
      <c r="B563" s="72"/>
    </row>
    <row r="564" spans="1:2" x14ac:dyDescent="0.3">
      <c r="A564" s="72"/>
      <c r="B564" s="72"/>
    </row>
    <row r="565" spans="1:2" x14ac:dyDescent="0.3">
      <c r="A565" s="72"/>
      <c r="B565" s="72"/>
    </row>
    <row r="566" spans="1:2" x14ac:dyDescent="0.3">
      <c r="A566" s="72"/>
      <c r="B566" s="72"/>
    </row>
    <row r="567" spans="1:2" x14ac:dyDescent="0.3">
      <c r="A567" s="72"/>
      <c r="B567" s="72"/>
    </row>
    <row r="568" spans="1:2" x14ac:dyDescent="0.3">
      <c r="A568" s="72"/>
      <c r="B568" s="72"/>
    </row>
    <row r="569" spans="1:2" x14ac:dyDescent="0.3">
      <c r="A569" s="72"/>
      <c r="B569" s="72"/>
    </row>
    <row r="570" spans="1:2" x14ac:dyDescent="0.3">
      <c r="A570" s="72"/>
      <c r="B570" s="72"/>
    </row>
    <row r="571" spans="1:2" x14ac:dyDescent="0.3">
      <c r="A571" s="72"/>
      <c r="B571" s="72"/>
    </row>
    <row r="572" spans="1:2" x14ac:dyDescent="0.3">
      <c r="A572" s="72"/>
      <c r="B572" s="72"/>
    </row>
    <row r="573" spans="1:2" x14ac:dyDescent="0.3">
      <c r="A573" s="72"/>
      <c r="B573" s="72"/>
    </row>
    <row r="574" spans="1:2" x14ac:dyDescent="0.3">
      <c r="A574" s="72"/>
      <c r="B574" s="72"/>
    </row>
    <row r="575" spans="1:2" x14ac:dyDescent="0.3">
      <c r="A575" s="72"/>
      <c r="B575" s="72"/>
    </row>
    <row r="576" spans="1:2" x14ac:dyDescent="0.3">
      <c r="A576" s="72"/>
      <c r="B576" s="72"/>
    </row>
    <row r="577" spans="1:2" x14ac:dyDescent="0.3">
      <c r="A577" s="72"/>
      <c r="B577" s="72"/>
    </row>
    <row r="578" spans="1:2" x14ac:dyDescent="0.3">
      <c r="A578" s="72"/>
      <c r="B578" s="72"/>
    </row>
    <row r="579" spans="1:2" x14ac:dyDescent="0.3">
      <c r="A579" s="72"/>
      <c r="B579" s="72"/>
    </row>
    <row r="580" spans="1:2" x14ac:dyDescent="0.3">
      <c r="A580" s="72"/>
      <c r="B580" s="72"/>
    </row>
    <row r="581" spans="1:2" x14ac:dyDescent="0.3">
      <c r="A581" s="72"/>
      <c r="B581" s="72"/>
    </row>
    <row r="582" spans="1:2" x14ac:dyDescent="0.3">
      <c r="A582" s="72"/>
      <c r="B582" s="72"/>
    </row>
    <row r="583" spans="1:2" x14ac:dyDescent="0.3">
      <c r="A583" s="72"/>
      <c r="B583" s="72"/>
    </row>
    <row r="584" spans="1:2" x14ac:dyDescent="0.3">
      <c r="A584" s="72"/>
      <c r="B584" s="72"/>
    </row>
    <row r="585" spans="1:2" x14ac:dyDescent="0.3">
      <c r="A585" s="72"/>
      <c r="B585" s="72"/>
    </row>
    <row r="586" spans="1:2" x14ac:dyDescent="0.3">
      <c r="A586" s="72"/>
      <c r="B586" s="72"/>
    </row>
    <row r="587" spans="1:2" x14ac:dyDescent="0.3">
      <c r="A587" s="72"/>
      <c r="B587" s="72"/>
    </row>
    <row r="588" spans="1:2" x14ac:dyDescent="0.3">
      <c r="A588" s="72"/>
      <c r="B588" s="72"/>
    </row>
    <row r="589" spans="1:2" x14ac:dyDescent="0.3">
      <c r="A589" s="72"/>
      <c r="B589" s="72"/>
    </row>
    <row r="590" spans="1:2" x14ac:dyDescent="0.3">
      <c r="A590" s="72"/>
      <c r="B590" s="72"/>
    </row>
    <row r="591" spans="1:2" x14ac:dyDescent="0.3">
      <c r="A591" s="72"/>
      <c r="B591" s="72"/>
    </row>
    <row r="592" spans="1:2" x14ac:dyDescent="0.3">
      <c r="A592" s="72"/>
      <c r="B592" s="72"/>
    </row>
    <row r="593" spans="1:2" x14ac:dyDescent="0.3">
      <c r="A593" s="72"/>
      <c r="B593" s="72"/>
    </row>
    <row r="594" spans="1:2" x14ac:dyDescent="0.3">
      <c r="A594" s="72"/>
      <c r="B594" s="72"/>
    </row>
    <row r="595" spans="1:2" x14ac:dyDescent="0.3">
      <c r="A595" s="72"/>
      <c r="B595" s="72"/>
    </row>
    <row r="596" spans="1:2" x14ac:dyDescent="0.3">
      <c r="A596" s="72"/>
      <c r="B596" s="72"/>
    </row>
    <row r="597" spans="1:2" x14ac:dyDescent="0.3">
      <c r="A597" s="72"/>
      <c r="B597" s="72"/>
    </row>
    <row r="598" spans="1:2" x14ac:dyDescent="0.3">
      <c r="A598" s="72"/>
      <c r="B598" s="72"/>
    </row>
    <row r="599" spans="1:2" x14ac:dyDescent="0.3">
      <c r="A599" s="72"/>
      <c r="B599" s="72"/>
    </row>
    <row r="600" spans="1:2" x14ac:dyDescent="0.3">
      <c r="A600" s="72"/>
      <c r="B600" s="72"/>
    </row>
    <row r="601" spans="1:2" x14ac:dyDescent="0.3">
      <c r="A601" s="72"/>
      <c r="B601" s="72"/>
    </row>
    <row r="602" spans="1:2" x14ac:dyDescent="0.3">
      <c r="A602" s="72"/>
      <c r="B602" s="72"/>
    </row>
    <row r="603" spans="1:2" x14ac:dyDescent="0.3">
      <c r="A603" s="72"/>
      <c r="B603" s="72"/>
    </row>
    <row r="604" spans="1:2" x14ac:dyDescent="0.3">
      <c r="A604" s="72"/>
      <c r="B604" s="72"/>
    </row>
    <row r="605" spans="1:2" x14ac:dyDescent="0.3">
      <c r="A605" s="72"/>
      <c r="B605" s="72"/>
    </row>
    <row r="606" spans="1:2" x14ac:dyDescent="0.3">
      <c r="A606" s="72"/>
      <c r="B606" s="72"/>
    </row>
    <row r="607" spans="1:2" x14ac:dyDescent="0.3">
      <c r="A607" s="72"/>
      <c r="B607" s="72"/>
    </row>
    <row r="608" spans="1:2" x14ac:dyDescent="0.3">
      <c r="A608" s="72"/>
      <c r="B608" s="72"/>
    </row>
    <row r="609" spans="1:2" x14ac:dyDescent="0.3">
      <c r="A609" s="72"/>
      <c r="B609" s="72"/>
    </row>
    <row r="610" spans="1:2" x14ac:dyDescent="0.3">
      <c r="A610" s="72"/>
      <c r="B610" s="72"/>
    </row>
    <row r="611" spans="1:2" x14ac:dyDescent="0.3">
      <c r="A611" s="72"/>
      <c r="B611" s="72"/>
    </row>
    <row r="612" spans="1:2" x14ac:dyDescent="0.3">
      <c r="A612" s="72"/>
      <c r="B612" s="72"/>
    </row>
    <row r="613" spans="1:2" x14ac:dyDescent="0.3">
      <c r="A613" s="72"/>
      <c r="B613" s="72"/>
    </row>
    <row r="614" spans="1:2" x14ac:dyDescent="0.3">
      <c r="A614" s="72"/>
      <c r="B614" s="72"/>
    </row>
    <row r="615" spans="1:2" x14ac:dyDescent="0.3">
      <c r="A615" s="72"/>
      <c r="B615" s="72"/>
    </row>
    <row r="616" spans="1:2" x14ac:dyDescent="0.3">
      <c r="A616" s="72"/>
      <c r="B616" s="72"/>
    </row>
    <row r="617" spans="1:2" x14ac:dyDescent="0.3">
      <c r="A617" s="72"/>
      <c r="B617" s="72"/>
    </row>
    <row r="618" spans="1:2" x14ac:dyDescent="0.3">
      <c r="A618" s="72"/>
      <c r="B618" s="72"/>
    </row>
    <row r="619" spans="1:2" x14ac:dyDescent="0.3">
      <c r="A619" s="72"/>
      <c r="B619" s="72"/>
    </row>
    <row r="620" spans="1:2" x14ac:dyDescent="0.3">
      <c r="A620" s="72"/>
      <c r="B620" s="72"/>
    </row>
    <row r="621" spans="1:2" x14ac:dyDescent="0.3">
      <c r="A621" s="72"/>
      <c r="B621" s="72"/>
    </row>
    <row r="622" spans="1:2" x14ac:dyDescent="0.3">
      <c r="A622" s="72"/>
      <c r="B622" s="72"/>
    </row>
    <row r="623" spans="1:2" x14ac:dyDescent="0.3">
      <c r="A623" s="72"/>
      <c r="B623" s="72"/>
    </row>
    <row r="624" spans="1:2" x14ac:dyDescent="0.3">
      <c r="A624" s="72"/>
      <c r="B624" s="72"/>
    </row>
    <row r="625" spans="1:2" x14ac:dyDescent="0.3">
      <c r="A625" s="72"/>
      <c r="B625" s="72"/>
    </row>
    <row r="626" spans="1:2" x14ac:dyDescent="0.3">
      <c r="A626" s="72"/>
      <c r="B626" s="72"/>
    </row>
    <row r="627" spans="1:2" x14ac:dyDescent="0.3">
      <c r="A627" s="72"/>
      <c r="B627" s="72"/>
    </row>
    <row r="628" spans="1:2" x14ac:dyDescent="0.3">
      <c r="A628" s="72"/>
      <c r="B628" s="72"/>
    </row>
    <row r="629" spans="1:2" x14ac:dyDescent="0.3">
      <c r="A629" s="72"/>
      <c r="B629" s="72"/>
    </row>
    <row r="630" spans="1:2" x14ac:dyDescent="0.3">
      <c r="A630" s="72"/>
      <c r="B630" s="72"/>
    </row>
    <row r="631" spans="1:2" x14ac:dyDescent="0.3">
      <c r="A631" s="72"/>
      <c r="B631" s="72"/>
    </row>
    <row r="632" spans="1:2" x14ac:dyDescent="0.3">
      <c r="A632" s="72"/>
      <c r="B632" s="72"/>
    </row>
    <row r="633" spans="1:2" x14ac:dyDescent="0.3">
      <c r="A633" s="72"/>
      <c r="B633" s="72"/>
    </row>
    <row r="634" spans="1:2" x14ac:dyDescent="0.3">
      <c r="A634" s="72"/>
      <c r="B634" s="72"/>
    </row>
    <row r="635" spans="1:2" x14ac:dyDescent="0.3">
      <c r="A635" s="72"/>
      <c r="B635" s="72"/>
    </row>
    <row r="636" spans="1:2" x14ac:dyDescent="0.3">
      <c r="A636" s="72"/>
      <c r="B636" s="72"/>
    </row>
    <row r="637" spans="1:2" x14ac:dyDescent="0.3">
      <c r="A637" s="72"/>
      <c r="B637" s="72"/>
    </row>
    <row r="638" spans="1:2" x14ac:dyDescent="0.3">
      <c r="A638" s="72"/>
      <c r="B638" s="72"/>
    </row>
    <row r="639" spans="1:2" x14ac:dyDescent="0.3">
      <c r="A639" s="72"/>
      <c r="B639" s="72"/>
    </row>
    <row r="640" spans="1:2" x14ac:dyDescent="0.3">
      <c r="A640" s="72"/>
      <c r="B640" s="72"/>
    </row>
    <row r="641" spans="1:2" x14ac:dyDescent="0.3">
      <c r="A641" s="72"/>
      <c r="B641" s="72"/>
    </row>
    <row r="642" spans="1:2" x14ac:dyDescent="0.3">
      <c r="A642" s="72"/>
      <c r="B642" s="72"/>
    </row>
    <row r="643" spans="1:2" x14ac:dyDescent="0.3">
      <c r="A643" s="72"/>
      <c r="B643" s="72"/>
    </row>
    <row r="644" spans="1:2" x14ac:dyDescent="0.3">
      <c r="A644" s="72"/>
      <c r="B644" s="72"/>
    </row>
    <row r="645" spans="1:2" x14ac:dyDescent="0.3">
      <c r="A645" s="72"/>
      <c r="B645" s="72"/>
    </row>
    <row r="646" spans="1:2" x14ac:dyDescent="0.3">
      <c r="A646" s="72"/>
      <c r="B646" s="72"/>
    </row>
    <row r="647" spans="1:2" x14ac:dyDescent="0.3">
      <c r="A647" s="72"/>
      <c r="B647" s="72"/>
    </row>
    <row r="648" spans="1:2" x14ac:dyDescent="0.3">
      <c r="A648" s="72"/>
      <c r="B648" s="72"/>
    </row>
    <row r="649" spans="1:2" x14ac:dyDescent="0.3">
      <c r="A649" s="72"/>
      <c r="B649" s="72"/>
    </row>
    <row r="650" spans="1:2" x14ac:dyDescent="0.3">
      <c r="A650" s="72"/>
      <c r="B650" s="72"/>
    </row>
    <row r="651" spans="1:2" x14ac:dyDescent="0.3">
      <c r="A651" s="72"/>
      <c r="B651" s="72"/>
    </row>
    <row r="652" spans="1:2" x14ac:dyDescent="0.3">
      <c r="A652" s="72"/>
      <c r="B652" s="72"/>
    </row>
    <row r="653" spans="1:2" x14ac:dyDescent="0.3">
      <c r="A653" s="72"/>
      <c r="B653" s="72"/>
    </row>
    <row r="654" spans="1:2" x14ac:dyDescent="0.3">
      <c r="A654" s="72"/>
      <c r="B654" s="72"/>
    </row>
    <row r="655" spans="1:2" x14ac:dyDescent="0.3">
      <c r="A655" s="72"/>
      <c r="B655" s="72"/>
    </row>
    <row r="656" spans="1:2" x14ac:dyDescent="0.3">
      <c r="A656" s="72"/>
      <c r="B656" s="72"/>
    </row>
    <row r="657" spans="1:2" x14ac:dyDescent="0.3">
      <c r="A657" s="72"/>
      <c r="B657" s="72"/>
    </row>
    <row r="658" spans="1:2" x14ac:dyDescent="0.3">
      <c r="A658" s="72"/>
      <c r="B658" s="72"/>
    </row>
    <row r="659" spans="1:2" x14ac:dyDescent="0.3">
      <c r="A659" s="72"/>
      <c r="B659" s="72"/>
    </row>
    <row r="660" spans="1:2" x14ac:dyDescent="0.3">
      <c r="A660" s="72"/>
      <c r="B660" s="72"/>
    </row>
    <row r="661" spans="1:2" x14ac:dyDescent="0.3">
      <c r="A661" s="72"/>
      <c r="B661" s="72"/>
    </row>
    <row r="662" spans="1:2" x14ac:dyDescent="0.3">
      <c r="A662" s="72"/>
      <c r="B662" s="72"/>
    </row>
    <row r="663" spans="1:2" x14ac:dyDescent="0.3">
      <c r="A663" s="72"/>
      <c r="B663" s="72"/>
    </row>
    <row r="664" spans="1:2" x14ac:dyDescent="0.3">
      <c r="A664" s="72"/>
      <c r="B664" s="72"/>
    </row>
    <row r="665" spans="1:2" x14ac:dyDescent="0.3">
      <c r="A665" s="72"/>
      <c r="B665" s="72"/>
    </row>
    <row r="666" spans="1:2" x14ac:dyDescent="0.3">
      <c r="A666" s="72"/>
      <c r="B666" s="72"/>
    </row>
    <row r="667" spans="1:2" x14ac:dyDescent="0.3">
      <c r="A667" s="72"/>
      <c r="B667" s="72"/>
    </row>
    <row r="668" spans="1:2" x14ac:dyDescent="0.3">
      <c r="A668" s="72"/>
      <c r="B668" s="72"/>
    </row>
    <row r="669" spans="1:2" x14ac:dyDescent="0.3">
      <c r="A669" s="72"/>
      <c r="B669" s="72"/>
    </row>
    <row r="670" spans="1:2" x14ac:dyDescent="0.3">
      <c r="A670" s="72"/>
      <c r="B670" s="72"/>
    </row>
    <row r="671" spans="1:2" x14ac:dyDescent="0.3">
      <c r="A671" s="72"/>
      <c r="B671" s="72"/>
    </row>
    <row r="672" spans="1:2" x14ac:dyDescent="0.3">
      <c r="A672" s="72"/>
      <c r="B672" s="72"/>
    </row>
    <row r="673" spans="1:2" x14ac:dyDescent="0.3">
      <c r="A673" s="72"/>
      <c r="B673" s="72"/>
    </row>
    <row r="674" spans="1:2" x14ac:dyDescent="0.3">
      <c r="A674" s="72"/>
      <c r="B674" s="72"/>
    </row>
    <row r="675" spans="1:2" x14ac:dyDescent="0.3">
      <c r="A675" s="72"/>
      <c r="B675" s="72"/>
    </row>
    <row r="676" spans="1:2" x14ac:dyDescent="0.3">
      <c r="A676" s="72"/>
      <c r="B676" s="72"/>
    </row>
    <row r="677" spans="1:2" x14ac:dyDescent="0.3">
      <c r="A677" s="72"/>
      <c r="B677" s="72"/>
    </row>
    <row r="678" spans="1:2" x14ac:dyDescent="0.3">
      <c r="A678" s="72"/>
      <c r="B678" s="72"/>
    </row>
    <row r="679" spans="1:2" x14ac:dyDescent="0.3">
      <c r="A679" s="72"/>
      <c r="B679" s="72"/>
    </row>
    <row r="680" spans="1:2" x14ac:dyDescent="0.3">
      <c r="A680" s="72"/>
      <c r="B680" s="72"/>
    </row>
    <row r="681" spans="1:2" x14ac:dyDescent="0.3">
      <c r="A681" s="72"/>
      <c r="B681" s="72"/>
    </row>
    <row r="682" spans="1:2" x14ac:dyDescent="0.3">
      <c r="A682" s="72"/>
      <c r="B682" s="72"/>
    </row>
    <row r="683" spans="1:2" x14ac:dyDescent="0.3">
      <c r="A683" s="72"/>
      <c r="B683" s="72"/>
    </row>
    <row r="684" spans="1:2" x14ac:dyDescent="0.3">
      <c r="A684" s="72"/>
      <c r="B684" s="72"/>
    </row>
    <row r="685" spans="1:2" x14ac:dyDescent="0.3">
      <c r="A685" s="72"/>
      <c r="B685" s="72"/>
    </row>
    <row r="686" spans="1:2" x14ac:dyDescent="0.3">
      <c r="A686" s="72"/>
      <c r="B686" s="72"/>
    </row>
    <row r="687" spans="1:2" x14ac:dyDescent="0.3">
      <c r="A687" s="72"/>
      <c r="B687" s="72"/>
    </row>
    <row r="688" spans="1:2" x14ac:dyDescent="0.3">
      <c r="A688" s="72"/>
      <c r="B688" s="72"/>
    </row>
    <row r="689" spans="1:2" x14ac:dyDescent="0.3">
      <c r="A689" s="72"/>
      <c r="B689" s="72"/>
    </row>
    <row r="690" spans="1:2" x14ac:dyDescent="0.3">
      <c r="A690" s="72"/>
      <c r="B690" s="72"/>
    </row>
    <row r="691" spans="1:2" x14ac:dyDescent="0.3">
      <c r="A691" s="72"/>
      <c r="B691" s="72"/>
    </row>
    <row r="692" spans="1:2" x14ac:dyDescent="0.3">
      <c r="A692" s="72"/>
      <c r="B692" s="72"/>
    </row>
    <row r="693" spans="1:2" x14ac:dyDescent="0.3">
      <c r="A693" s="72"/>
      <c r="B693" s="72"/>
    </row>
    <row r="694" spans="1:2" x14ac:dyDescent="0.3">
      <c r="A694" s="72"/>
      <c r="B694" s="72"/>
    </row>
    <row r="695" spans="1:2" x14ac:dyDescent="0.3">
      <c r="A695" s="72"/>
      <c r="B695" s="72"/>
    </row>
    <row r="696" spans="1:2" x14ac:dyDescent="0.3">
      <c r="A696" s="72"/>
      <c r="B696" s="72"/>
    </row>
    <row r="697" spans="1:2" x14ac:dyDescent="0.3">
      <c r="A697" s="72"/>
      <c r="B697" s="72"/>
    </row>
    <row r="698" spans="1:2" x14ac:dyDescent="0.3">
      <c r="A698" s="72"/>
      <c r="B698" s="72"/>
    </row>
    <row r="699" spans="1:2" x14ac:dyDescent="0.3">
      <c r="A699" s="72"/>
      <c r="B699" s="72"/>
    </row>
    <row r="700" spans="1:2" x14ac:dyDescent="0.3">
      <c r="A700" s="72"/>
      <c r="B700" s="72"/>
    </row>
    <row r="701" spans="1:2" x14ac:dyDescent="0.3">
      <c r="A701" s="72"/>
      <c r="B701" s="72"/>
    </row>
    <row r="702" spans="1:2" x14ac:dyDescent="0.3">
      <c r="A702" s="72"/>
      <c r="B702" s="72"/>
    </row>
    <row r="703" spans="1:2" x14ac:dyDescent="0.3">
      <c r="A703" s="72"/>
      <c r="B703" s="72"/>
    </row>
    <row r="704" spans="1:2" x14ac:dyDescent="0.3">
      <c r="A704" s="72"/>
      <c r="B704" s="72"/>
    </row>
    <row r="705" spans="1:2" x14ac:dyDescent="0.3">
      <c r="A705" s="72"/>
      <c r="B705" s="72"/>
    </row>
    <row r="706" spans="1:2" x14ac:dyDescent="0.3">
      <c r="A706" s="72"/>
      <c r="B706" s="72"/>
    </row>
    <row r="707" spans="1:2" x14ac:dyDescent="0.3">
      <c r="A707" s="72"/>
      <c r="B707" s="72"/>
    </row>
    <row r="708" spans="1:2" x14ac:dyDescent="0.3">
      <c r="A708" s="72"/>
      <c r="B708" s="72"/>
    </row>
    <row r="709" spans="1:2" x14ac:dyDescent="0.3">
      <c r="A709" s="72"/>
      <c r="B709" s="72"/>
    </row>
    <row r="710" spans="1:2" x14ac:dyDescent="0.3">
      <c r="A710" s="72"/>
      <c r="B710" s="72"/>
    </row>
    <row r="711" spans="1:2" x14ac:dyDescent="0.3">
      <c r="A711" s="72"/>
      <c r="B711" s="72"/>
    </row>
    <row r="712" spans="1:2" x14ac:dyDescent="0.3">
      <c r="A712" s="72"/>
      <c r="B712" s="72"/>
    </row>
    <row r="713" spans="1:2" x14ac:dyDescent="0.3">
      <c r="A713" s="72"/>
      <c r="B713" s="72"/>
    </row>
    <row r="714" spans="1:2" x14ac:dyDescent="0.3">
      <c r="A714" s="72"/>
      <c r="B714" s="72"/>
    </row>
    <row r="715" spans="1:2" x14ac:dyDescent="0.3">
      <c r="A715" s="72"/>
      <c r="B715" s="72"/>
    </row>
    <row r="716" spans="1:2" x14ac:dyDescent="0.3">
      <c r="A716" s="72"/>
      <c r="B716" s="72"/>
    </row>
    <row r="717" spans="1:2" x14ac:dyDescent="0.3">
      <c r="A717" s="72"/>
      <c r="B717" s="72"/>
    </row>
    <row r="718" spans="1:2" x14ac:dyDescent="0.3">
      <c r="A718" s="72"/>
      <c r="B718" s="72"/>
    </row>
    <row r="719" spans="1:2" x14ac:dyDescent="0.3">
      <c r="A719" s="72"/>
      <c r="B719" s="72"/>
    </row>
    <row r="720" spans="1:2" x14ac:dyDescent="0.3">
      <c r="A720" s="72"/>
      <c r="B720" s="72"/>
    </row>
    <row r="721" spans="1:2" x14ac:dyDescent="0.3">
      <c r="A721" s="72"/>
      <c r="B721" s="72"/>
    </row>
    <row r="722" spans="1:2" x14ac:dyDescent="0.3">
      <c r="A722" s="72"/>
      <c r="B722" s="72"/>
    </row>
    <row r="723" spans="1:2" x14ac:dyDescent="0.3">
      <c r="A723" s="72"/>
      <c r="B723" s="72"/>
    </row>
    <row r="724" spans="1:2" x14ac:dyDescent="0.3">
      <c r="A724" s="72"/>
      <c r="B724" s="72"/>
    </row>
    <row r="725" spans="1:2" x14ac:dyDescent="0.3">
      <c r="A725" s="72"/>
      <c r="B725" s="72"/>
    </row>
    <row r="726" spans="1:2" x14ac:dyDescent="0.3">
      <c r="A726" s="72"/>
      <c r="B726" s="72"/>
    </row>
    <row r="727" spans="1:2" x14ac:dyDescent="0.3">
      <c r="A727" s="72"/>
      <c r="B727" s="72"/>
    </row>
    <row r="728" spans="1:2" x14ac:dyDescent="0.3">
      <c r="A728" s="72"/>
      <c r="B728" s="72"/>
    </row>
    <row r="729" spans="1:2" x14ac:dyDescent="0.3">
      <c r="A729" s="72"/>
      <c r="B729" s="72"/>
    </row>
    <row r="730" spans="1:2" x14ac:dyDescent="0.3">
      <c r="A730" s="72"/>
      <c r="B730" s="72"/>
    </row>
    <row r="731" spans="1:2" x14ac:dyDescent="0.3">
      <c r="A731" s="72"/>
      <c r="B731" s="72"/>
    </row>
    <row r="732" spans="1:2" x14ac:dyDescent="0.3">
      <c r="A732" s="72"/>
      <c r="B732" s="72"/>
    </row>
    <row r="733" spans="1:2" x14ac:dyDescent="0.3">
      <c r="A733" s="72"/>
      <c r="B733" s="72"/>
    </row>
    <row r="734" spans="1:2" x14ac:dyDescent="0.3">
      <c r="A734" s="72"/>
      <c r="B734" s="72"/>
    </row>
    <row r="735" spans="1:2" x14ac:dyDescent="0.3">
      <c r="A735" s="72"/>
      <c r="B735" s="72"/>
    </row>
    <row r="736" spans="1:2" x14ac:dyDescent="0.3">
      <c r="A736" s="72"/>
      <c r="B736" s="72"/>
    </row>
    <row r="737" spans="1:2" x14ac:dyDescent="0.3">
      <c r="A737" s="72"/>
      <c r="B737" s="72"/>
    </row>
    <row r="738" spans="1:2" x14ac:dyDescent="0.3">
      <c r="A738" s="72"/>
      <c r="B738" s="72"/>
    </row>
    <row r="739" spans="1:2" x14ac:dyDescent="0.3">
      <c r="A739" s="72"/>
      <c r="B739" s="72"/>
    </row>
    <row r="740" spans="1:2" x14ac:dyDescent="0.3">
      <c r="A740" s="72"/>
      <c r="B740" s="72"/>
    </row>
    <row r="741" spans="1:2" x14ac:dyDescent="0.3">
      <c r="A741" s="72"/>
      <c r="B741" s="72"/>
    </row>
    <row r="742" spans="1:2" x14ac:dyDescent="0.3">
      <c r="A742" s="72"/>
      <c r="B742" s="72"/>
    </row>
    <row r="743" spans="1:2" x14ac:dyDescent="0.3">
      <c r="A743" s="72"/>
      <c r="B743" s="72"/>
    </row>
    <row r="744" spans="1:2" x14ac:dyDescent="0.3">
      <c r="A744" s="72"/>
      <c r="B744" s="72"/>
    </row>
    <row r="745" spans="1:2" x14ac:dyDescent="0.3">
      <c r="A745" s="72"/>
      <c r="B745" s="72"/>
    </row>
    <row r="746" spans="1:2" x14ac:dyDescent="0.3">
      <c r="A746" s="72"/>
      <c r="B746" s="72"/>
    </row>
    <row r="747" spans="1:2" x14ac:dyDescent="0.3">
      <c r="A747" s="72"/>
      <c r="B747" s="72"/>
    </row>
    <row r="748" spans="1:2" x14ac:dyDescent="0.3">
      <c r="A748" s="72"/>
      <c r="B748" s="72"/>
    </row>
    <row r="749" spans="1:2" x14ac:dyDescent="0.3">
      <c r="A749" s="72"/>
      <c r="B749" s="72"/>
    </row>
    <row r="750" spans="1:2" x14ac:dyDescent="0.3">
      <c r="A750" s="72"/>
      <c r="B750" s="72"/>
    </row>
    <row r="751" spans="1:2" x14ac:dyDescent="0.3">
      <c r="A751" s="72"/>
      <c r="B751" s="72"/>
    </row>
    <row r="752" spans="1:2" x14ac:dyDescent="0.3">
      <c r="A752" s="72"/>
      <c r="B752" s="72"/>
    </row>
    <row r="753" spans="1:2" x14ac:dyDescent="0.3">
      <c r="A753" s="72"/>
      <c r="B753" s="72"/>
    </row>
    <row r="754" spans="1:2" x14ac:dyDescent="0.3">
      <c r="A754" s="72"/>
      <c r="B754" s="72"/>
    </row>
    <row r="755" spans="1:2" x14ac:dyDescent="0.3">
      <c r="A755" s="72"/>
      <c r="B755" s="72"/>
    </row>
    <row r="756" spans="1:2" x14ac:dyDescent="0.3">
      <c r="A756" s="72"/>
      <c r="B756" s="72"/>
    </row>
    <row r="757" spans="1:2" x14ac:dyDescent="0.3">
      <c r="A757" s="72"/>
      <c r="B757" s="72"/>
    </row>
    <row r="758" spans="1:2" x14ac:dyDescent="0.3">
      <c r="A758" s="72"/>
      <c r="B758" s="72"/>
    </row>
    <row r="759" spans="1:2" x14ac:dyDescent="0.3">
      <c r="A759" s="72"/>
      <c r="B759" s="72"/>
    </row>
    <row r="760" spans="1:2" x14ac:dyDescent="0.3">
      <c r="A760" s="72"/>
      <c r="B760" s="72"/>
    </row>
    <row r="761" spans="1:2" x14ac:dyDescent="0.3">
      <c r="A761" s="72"/>
      <c r="B761" s="72"/>
    </row>
    <row r="762" spans="1:2" x14ac:dyDescent="0.3">
      <c r="A762" s="72"/>
      <c r="B762" s="72"/>
    </row>
    <row r="763" spans="1:2" x14ac:dyDescent="0.3">
      <c r="A763" s="72"/>
      <c r="B763" s="72"/>
    </row>
    <row r="764" spans="1:2" x14ac:dyDescent="0.3">
      <c r="A764" s="72"/>
      <c r="B764" s="72"/>
    </row>
    <row r="765" spans="1:2" x14ac:dyDescent="0.3">
      <c r="A765" s="72"/>
      <c r="B765" s="72"/>
    </row>
    <row r="766" spans="1:2" x14ac:dyDescent="0.3">
      <c r="A766" s="72"/>
      <c r="B766" s="72"/>
    </row>
    <row r="767" spans="1:2" x14ac:dyDescent="0.3">
      <c r="A767" s="72"/>
      <c r="B767" s="72"/>
    </row>
    <row r="768" spans="1:2" x14ac:dyDescent="0.3">
      <c r="A768" s="72"/>
      <c r="B768" s="72"/>
    </row>
    <row r="769" spans="1:2" x14ac:dyDescent="0.3">
      <c r="A769" s="72"/>
      <c r="B769" s="72"/>
    </row>
    <row r="770" spans="1:2" x14ac:dyDescent="0.3">
      <c r="A770" s="72"/>
      <c r="B770" s="72"/>
    </row>
    <row r="771" spans="1:2" x14ac:dyDescent="0.3">
      <c r="A771" s="72"/>
      <c r="B771" s="72"/>
    </row>
    <row r="772" spans="1:2" x14ac:dyDescent="0.3">
      <c r="A772" s="72"/>
      <c r="B772" s="72"/>
    </row>
    <row r="773" spans="1:2" x14ac:dyDescent="0.3">
      <c r="A773" s="72"/>
      <c r="B773" s="72"/>
    </row>
    <row r="774" spans="1:2" x14ac:dyDescent="0.3">
      <c r="A774" s="72"/>
      <c r="B774" s="72"/>
    </row>
    <row r="775" spans="1:2" x14ac:dyDescent="0.3">
      <c r="A775" s="72"/>
      <c r="B775" s="72"/>
    </row>
    <row r="776" spans="1:2" x14ac:dyDescent="0.3">
      <c r="A776" s="72"/>
      <c r="B776" s="72"/>
    </row>
    <row r="777" spans="1:2" x14ac:dyDescent="0.3">
      <c r="A777" s="72"/>
      <c r="B777" s="72"/>
    </row>
    <row r="778" spans="1:2" x14ac:dyDescent="0.3">
      <c r="A778" s="72"/>
      <c r="B778" s="72"/>
    </row>
    <row r="779" spans="1:2" x14ac:dyDescent="0.3">
      <c r="A779" s="72"/>
      <c r="B779" s="72"/>
    </row>
    <row r="780" spans="1:2" x14ac:dyDescent="0.3">
      <c r="A780" s="72"/>
      <c r="B780" s="72"/>
    </row>
    <row r="781" spans="1:2" x14ac:dyDescent="0.3">
      <c r="A781" s="72"/>
      <c r="B781" s="72"/>
    </row>
    <row r="782" spans="1:2" x14ac:dyDescent="0.3">
      <c r="A782" s="72"/>
      <c r="B782" s="72"/>
    </row>
    <row r="783" spans="1:2" x14ac:dyDescent="0.3">
      <c r="A783" s="72"/>
      <c r="B783" s="72"/>
    </row>
    <row r="784" spans="1:2" x14ac:dyDescent="0.3">
      <c r="A784" s="72"/>
      <c r="B784" s="72"/>
    </row>
    <row r="785" spans="1:2" x14ac:dyDescent="0.3">
      <c r="A785" s="72"/>
      <c r="B785" s="72"/>
    </row>
    <row r="786" spans="1:2" x14ac:dyDescent="0.3">
      <c r="A786" s="72"/>
      <c r="B786" s="72"/>
    </row>
    <row r="787" spans="1:2" x14ac:dyDescent="0.3">
      <c r="A787" s="72"/>
      <c r="B787" s="72"/>
    </row>
    <row r="788" spans="1:2" x14ac:dyDescent="0.3">
      <c r="A788" s="72"/>
      <c r="B788" s="72"/>
    </row>
    <row r="789" spans="1:2" x14ac:dyDescent="0.3">
      <c r="A789" s="72"/>
      <c r="B789" s="72"/>
    </row>
    <row r="790" spans="1:2" x14ac:dyDescent="0.3">
      <c r="A790" s="72"/>
      <c r="B790" s="72"/>
    </row>
    <row r="791" spans="1:2" x14ac:dyDescent="0.3">
      <c r="A791" s="72"/>
      <c r="B791" s="72"/>
    </row>
    <row r="792" spans="1:2" x14ac:dyDescent="0.3">
      <c r="A792" s="72"/>
      <c r="B792" s="72"/>
    </row>
    <row r="793" spans="1:2" x14ac:dyDescent="0.3">
      <c r="A793" s="72"/>
      <c r="B793" s="72"/>
    </row>
    <row r="794" spans="1:2" x14ac:dyDescent="0.3">
      <c r="A794" s="72"/>
      <c r="B794" s="72"/>
    </row>
    <row r="795" spans="1:2" x14ac:dyDescent="0.3">
      <c r="A795" s="72"/>
      <c r="B795" s="72"/>
    </row>
    <row r="796" spans="1:2" x14ac:dyDescent="0.3">
      <c r="A796" s="72"/>
      <c r="B796" s="72"/>
    </row>
    <row r="797" spans="1:2" x14ac:dyDescent="0.3">
      <c r="A797" s="72"/>
      <c r="B797" s="72"/>
    </row>
    <row r="798" spans="1:2" x14ac:dyDescent="0.3">
      <c r="A798" s="72"/>
      <c r="B798" s="72"/>
    </row>
    <row r="799" spans="1:2" x14ac:dyDescent="0.3">
      <c r="A799" s="72"/>
      <c r="B799" s="72"/>
    </row>
    <row r="800" spans="1:2" x14ac:dyDescent="0.3">
      <c r="A800" s="72"/>
      <c r="B800" s="72"/>
    </row>
    <row r="801" spans="1:2" x14ac:dyDescent="0.3">
      <c r="A801" s="72"/>
      <c r="B801" s="72"/>
    </row>
    <row r="802" spans="1:2" x14ac:dyDescent="0.3">
      <c r="A802" s="72"/>
      <c r="B802" s="72"/>
    </row>
    <row r="803" spans="1:2" x14ac:dyDescent="0.3">
      <c r="A803" s="72"/>
      <c r="B803" s="72"/>
    </row>
    <row r="804" spans="1:2" x14ac:dyDescent="0.3">
      <c r="A804" s="72"/>
      <c r="B804" s="72"/>
    </row>
    <row r="805" spans="1:2" x14ac:dyDescent="0.3">
      <c r="A805" s="72"/>
      <c r="B805" s="72"/>
    </row>
    <row r="806" spans="1:2" x14ac:dyDescent="0.3">
      <c r="A806" s="72"/>
      <c r="B806" s="72"/>
    </row>
    <row r="807" spans="1:2" x14ac:dyDescent="0.3">
      <c r="A807" s="72"/>
      <c r="B807" s="72"/>
    </row>
    <row r="808" spans="1:2" x14ac:dyDescent="0.3">
      <c r="A808" s="72"/>
      <c r="B808" s="72"/>
    </row>
    <row r="809" spans="1:2" x14ac:dyDescent="0.3">
      <c r="A809" s="72"/>
      <c r="B809" s="72"/>
    </row>
    <row r="810" spans="1:2" x14ac:dyDescent="0.3">
      <c r="A810" s="72"/>
      <c r="B810" s="72"/>
    </row>
    <row r="811" spans="1:2" x14ac:dyDescent="0.3">
      <c r="A811" s="72"/>
      <c r="B811" s="72"/>
    </row>
    <row r="812" spans="1:2" x14ac:dyDescent="0.3">
      <c r="A812" s="72"/>
      <c r="B812" s="72"/>
    </row>
    <row r="813" spans="1:2" x14ac:dyDescent="0.3">
      <c r="A813" s="72"/>
      <c r="B813" s="72"/>
    </row>
    <row r="814" spans="1:2" x14ac:dyDescent="0.3">
      <c r="A814" s="72"/>
      <c r="B814" s="72"/>
    </row>
    <row r="815" spans="1:2" x14ac:dyDescent="0.3">
      <c r="A815" s="72"/>
      <c r="B815" s="72"/>
    </row>
    <row r="816" spans="1:2" x14ac:dyDescent="0.3">
      <c r="A816" s="72"/>
      <c r="B816" s="72"/>
    </row>
    <row r="817" spans="1:2" x14ac:dyDescent="0.3">
      <c r="A817" s="72"/>
      <c r="B817" s="72"/>
    </row>
    <row r="818" spans="1:2" x14ac:dyDescent="0.3">
      <c r="A818" s="72"/>
      <c r="B818" s="72"/>
    </row>
    <row r="819" spans="1:2" x14ac:dyDescent="0.3">
      <c r="A819" s="72"/>
      <c r="B819" s="72"/>
    </row>
    <row r="820" spans="1:2" x14ac:dyDescent="0.3">
      <c r="A820" s="72"/>
      <c r="B820" s="72"/>
    </row>
    <row r="821" spans="1:2" x14ac:dyDescent="0.3">
      <c r="A821" s="72"/>
      <c r="B821" s="72"/>
    </row>
    <row r="822" spans="1:2" x14ac:dyDescent="0.3">
      <c r="A822" s="72"/>
      <c r="B822" s="72"/>
    </row>
    <row r="823" spans="1:2" x14ac:dyDescent="0.3">
      <c r="A823" s="72"/>
      <c r="B823" s="72"/>
    </row>
    <row r="824" spans="1:2" x14ac:dyDescent="0.3">
      <c r="A824" s="72"/>
      <c r="B824" s="72"/>
    </row>
    <row r="825" spans="1:2" x14ac:dyDescent="0.3">
      <c r="A825" s="72"/>
      <c r="B825" s="72"/>
    </row>
    <row r="826" spans="1:2" x14ac:dyDescent="0.3">
      <c r="A826" s="72"/>
      <c r="B826" s="72"/>
    </row>
    <row r="827" spans="1:2" x14ac:dyDescent="0.3">
      <c r="A827" s="72"/>
      <c r="B827" s="72"/>
    </row>
    <row r="828" spans="1:2" x14ac:dyDescent="0.3">
      <c r="A828" s="72"/>
      <c r="B828" s="72"/>
    </row>
    <row r="829" spans="1:2" x14ac:dyDescent="0.3">
      <c r="A829" s="72"/>
      <c r="B829" s="72"/>
    </row>
    <row r="830" spans="1:2" x14ac:dyDescent="0.3">
      <c r="A830" s="72"/>
      <c r="B830" s="72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5EEBAE-FC69-4FCE-9EFF-9EA2C47E9161}">
  <sheetPr codeName="Sheet11">
    <tabColor theme="0" tint="-0.249977111117893"/>
  </sheetPr>
  <dimension ref="A1:E1475"/>
  <sheetViews>
    <sheetView topLeftCell="A1434" workbookViewId="0">
      <selection activeCell="F8" sqref="F8"/>
    </sheetView>
  </sheetViews>
  <sheetFormatPr defaultColWidth="29.33203125" defaultRowHeight="14.4" x14ac:dyDescent="0.3"/>
  <cols>
    <col min="1" max="1" width="8.88671875" bestFit="1" customWidth="1"/>
    <col min="2" max="2" width="27.109375" bestFit="1" customWidth="1"/>
    <col min="3" max="3" width="4.33203125" customWidth="1"/>
  </cols>
  <sheetData>
    <row r="1" spans="1:5" x14ac:dyDescent="0.3">
      <c r="A1" s="71" t="s">
        <v>1242</v>
      </c>
      <c r="B1" s="71" t="s">
        <v>130</v>
      </c>
    </row>
    <row r="2" spans="1:5" x14ac:dyDescent="0.3">
      <c r="A2" s="70" t="s">
        <v>1243</v>
      </c>
      <c r="B2" s="102" t="s">
        <v>1243</v>
      </c>
      <c r="D2" s="102" t="s">
        <v>1243</v>
      </c>
    </row>
    <row r="3" spans="1:5" x14ac:dyDescent="0.3">
      <c r="A3" s="70" t="s">
        <v>1244</v>
      </c>
      <c r="B3" s="70" t="s">
        <v>1245</v>
      </c>
      <c r="D3" s="101" t="str">
        <f t="shared" ref="D3:D63" si="0">A3&amp;" "&amp;B3</f>
        <v>ABAG 14AG</v>
      </c>
    </row>
    <row r="4" spans="1:5" x14ac:dyDescent="0.3">
      <c r="A4" s="70" t="s">
        <v>1246</v>
      </c>
      <c r="B4" s="70" t="s">
        <v>1247</v>
      </c>
      <c r="D4" s="101" t="str">
        <f t="shared" si="0"/>
        <v>ABZBA ABBA ZABBA</v>
      </c>
    </row>
    <row r="5" spans="1:5" x14ac:dyDescent="0.3">
      <c r="A5" s="70" t="s">
        <v>1248</v>
      </c>
      <c r="B5" s="70" t="s">
        <v>1249</v>
      </c>
      <c r="D5" s="101" t="str">
        <f t="shared" si="0"/>
        <v>ACAPP ANDY CAPP</v>
      </c>
    </row>
    <row r="6" spans="1:5" x14ac:dyDescent="0.3">
      <c r="A6" s="70" t="s">
        <v>1250</v>
      </c>
      <c r="B6" s="70" t="s">
        <v>1251</v>
      </c>
      <c r="D6" s="101" t="str">
        <f t="shared" si="0"/>
        <v>ACCNT ACCENT</v>
      </c>
    </row>
    <row r="7" spans="1:5" x14ac:dyDescent="0.3">
      <c r="A7" s="70" t="s">
        <v>1252</v>
      </c>
      <c r="B7" s="70" t="s">
        <v>1253</v>
      </c>
      <c r="D7" s="101" t="str">
        <f t="shared" si="0"/>
        <v>ACGRN A &amp; C GRENADIER</v>
      </c>
    </row>
    <row r="8" spans="1:5" x14ac:dyDescent="0.3">
      <c r="A8" s="70" t="s">
        <v>1254</v>
      </c>
      <c r="B8" s="70" t="s">
        <v>1255</v>
      </c>
      <c r="D8" s="101" t="str">
        <f t="shared" si="0"/>
        <v>ACHEM AQUA CHEM</v>
      </c>
    </row>
    <row r="9" spans="1:5" x14ac:dyDescent="0.3">
      <c r="A9" s="70" t="s">
        <v>1256</v>
      </c>
      <c r="B9" s="70" t="s">
        <v>1256</v>
      </c>
      <c r="D9" s="70" t="s">
        <v>1256</v>
      </c>
      <c r="E9" s="70"/>
    </row>
    <row r="10" spans="1:5" x14ac:dyDescent="0.3">
      <c r="A10" s="70" t="s">
        <v>1257</v>
      </c>
      <c r="B10" s="70" t="s">
        <v>1258</v>
      </c>
      <c r="D10" s="70" t="s">
        <v>1258</v>
      </c>
      <c r="E10" s="70"/>
    </row>
    <row r="11" spans="1:5" x14ac:dyDescent="0.3">
      <c r="A11" s="70" t="s">
        <v>1259</v>
      </c>
      <c r="B11" s="70" t="s">
        <v>1260</v>
      </c>
      <c r="D11" s="101" t="str">
        <f t="shared" si="0"/>
        <v>ACTIO ACTION</v>
      </c>
    </row>
    <row r="12" spans="1:5" x14ac:dyDescent="0.3">
      <c r="A12" s="70" t="s">
        <v>1261</v>
      </c>
      <c r="B12" s="70" t="s">
        <v>1262</v>
      </c>
      <c r="D12" s="101" t="str">
        <f t="shared" si="0"/>
        <v>ACTVA ACTIVIA</v>
      </c>
    </row>
    <row r="13" spans="1:5" x14ac:dyDescent="0.3">
      <c r="A13" s="70" t="s">
        <v>1263</v>
      </c>
      <c r="B13" s="70" t="s">
        <v>1263</v>
      </c>
      <c r="D13" s="101" t="s">
        <v>1263</v>
      </c>
    </row>
    <row r="14" spans="1:5" x14ac:dyDescent="0.3">
      <c r="A14" s="70" t="s">
        <v>1264</v>
      </c>
      <c r="B14" s="70" t="s">
        <v>1265</v>
      </c>
      <c r="D14" s="101" t="str">
        <f t="shared" si="0"/>
        <v>ADAMS ADAMS CHEESE</v>
      </c>
    </row>
    <row r="15" spans="1:5" x14ac:dyDescent="0.3">
      <c r="A15" s="70" t="s">
        <v>1266</v>
      </c>
      <c r="B15" s="70" t="s">
        <v>1267</v>
      </c>
      <c r="D15" s="101" t="str">
        <f t="shared" si="0"/>
        <v>ADRDK ADIRONDACK</v>
      </c>
    </row>
    <row r="16" spans="1:5" x14ac:dyDescent="0.3">
      <c r="A16" s="70" t="s">
        <v>1268</v>
      </c>
      <c r="B16" s="70" t="s">
        <v>1268</v>
      </c>
      <c r="D16" s="101" t="str">
        <f t="shared" si="0"/>
        <v>ADVIL ADVIL</v>
      </c>
    </row>
    <row r="17" spans="1:4" x14ac:dyDescent="0.3">
      <c r="A17" s="70" t="s">
        <v>1269</v>
      </c>
      <c r="B17" s="70" t="s">
        <v>1270</v>
      </c>
      <c r="D17" s="101" t="str">
        <f t="shared" si="0"/>
        <v>ADVP ADVANCE PIERRE</v>
      </c>
    </row>
    <row r="18" spans="1:4" x14ac:dyDescent="0.3">
      <c r="A18" s="70" t="s">
        <v>1271</v>
      </c>
      <c r="B18" s="70" t="s">
        <v>1272</v>
      </c>
      <c r="D18" s="101" t="str">
        <f t="shared" si="0"/>
        <v>AFARM ABBOTSFORD FARM</v>
      </c>
    </row>
    <row r="19" spans="1:4" x14ac:dyDescent="0.3">
      <c r="A19" s="70" t="s">
        <v>1273</v>
      </c>
      <c r="B19" s="70" t="s">
        <v>1273</v>
      </c>
      <c r="D19" s="101" t="str">
        <f t="shared" si="0"/>
        <v>AFRIN AFRIN</v>
      </c>
    </row>
    <row r="20" spans="1:4" x14ac:dyDescent="0.3">
      <c r="A20" s="70" t="s">
        <v>1274</v>
      </c>
      <c r="B20" s="70" t="s">
        <v>1275</v>
      </c>
      <c r="D20" s="101" t="str">
        <f t="shared" si="0"/>
        <v>AGAME A GAME</v>
      </c>
    </row>
    <row r="21" spans="1:4" x14ac:dyDescent="0.3">
      <c r="A21" s="70" t="s">
        <v>1276</v>
      </c>
      <c r="B21" s="70" t="s">
        <v>1276</v>
      </c>
      <c r="D21" s="101" t="s">
        <v>1276</v>
      </c>
    </row>
    <row r="22" spans="1:4" x14ac:dyDescent="0.3">
      <c r="A22" s="70" t="s">
        <v>1277</v>
      </c>
      <c r="B22" s="70" t="s">
        <v>1278</v>
      </c>
      <c r="D22" s="101" t="str">
        <f t="shared" si="0"/>
        <v>AIRHD AIRHEAD</v>
      </c>
    </row>
    <row r="23" spans="1:4" x14ac:dyDescent="0.3">
      <c r="A23" s="70" t="s">
        <v>1279</v>
      </c>
      <c r="B23" s="70" t="s">
        <v>1279</v>
      </c>
      <c r="D23" s="101" t="str">
        <f t="shared" si="0"/>
        <v>AIRIO AIRIO</v>
      </c>
    </row>
    <row r="24" spans="1:4" x14ac:dyDescent="0.3">
      <c r="A24" s="70" t="s">
        <v>1280</v>
      </c>
      <c r="B24" s="70" t="s">
        <v>1280</v>
      </c>
      <c r="D24" s="101" t="s">
        <v>1280</v>
      </c>
    </row>
    <row r="25" spans="1:4" x14ac:dyDescent="0.3">
      <c r="A25" s="70" t="s">
        <v>1281</v>
      </c>
      <c r="B25" s="70" t="s">
        <v>1282</v>
      </c>
      <c r="D25" s="101" t="str">
        <f t="shared" si="0"/>
        <v>ALBAN ALBANESE</v>
      </c>
    </row>
    <row r="26" spans="1:4" x14ac:dyDescent="0.3">
      <c r="A26" s="70" t="s">
        <v>1283</v>
      </c>
      <c r="B26" s="70" t="s">
        <v>1284</v>
      </c>
      <c r="D26" s="101" t="str">
        <f t="shared" si="0"/>
        <v>ALCAP AL CAPONE</v>
      </c>
    </row>
    <row r="27" spans="1:4" x14ac:dyDescent="0.3">
      <c r="A27" s="70" t="s">
        <v>1285</v>
      </c>
      <c r="B27" s="70" t="s">
        <v>1286</v>
      </c>
      <c r="D27" s="101" t="str">
        <f t="shared" si="0"/>
        <v>ALDNT AL DENTE</v>
      </c>
    </row>
    <row r="28" spans="1:4" x14ac:dyDescent="0.3">
      <c r="A28" s="70" t="s">
        <v>1287</v>
      </c>
      <c r="B28" s="70" t="s">
        <v>1287</v>
      </c>
      <c r="D28" s="101" t="s">
        <v>1287</v>
      </c>
    </row>
    <row r="29" spans="1:4" x14ac:dyDescent="0.3">
      <c r="A29" s="70" t="s">
        <v>1288</v>
      </c>
      <c r="B29" s="70" t="s">
        <v>1289</v>
      </c>
      <c r="D29" s="101" t="str">
        <f t="shared" si="0"/>
        <v>ALGIC ALLIGATOR ICE</v>
      </c>
    </row>
    <row r="30" spans="1:4" x14ac:dyDescent="0.3">
      <c r="A30" s="70" t="s">
        <v>1290</v>
      </c>
      <c r="B30" s="70" t="s">
        <v>1291</v>
      </c>
      <c r="D30" s="101" t="str">
        <f t="shared" si="0"/>
        <v>ALGRA ALLEGRA</v>
      </c>
    </row>
    <row r="31" spans="1:4" x14ac:dyDescent="0.3">
      <c r="A31" s="70" t="s">
        <v>1292</v>
      </c>
      <c r="B31" s="70" t="s">
        <v>1293</v>
      </c>
      <c r="D31" s="101" t="str">
        <f t="shared" si="0"/>
        <v>ALKAS ALKA SELTZER</v>
      </c>
    </row>
    <row r="32" spans="1:4" x14ac:dyDescent="0.3">
      <c r="A32" s="70" t="s">
        <v>1294</v>
      </c>
      <c r="B32" s="70" t="s">
        <v>1294</v>
      </c>
      <c r="D32" s="101" t="s">
        <v>3907</v>
      </c>
    </row>
    <row r="33" spans="1:4" x14ac:dyDescent="0.3">
      <c r="A33" s="70" t="s">
        <v>1295</v>
      </c>
      <c r="B33" s="70" t="s">
        <v>1296</v>
      </c>
      <c r="D33" s="101" t="str">
        <f t="shared" si="0"/>
        <v>ALLEY ALLEY CAT</v>
      </c>
    </row>
    <row r="34" spans="1:4" x14ac:dyDescent="0.3">
      <c r="A34" s="70" t="s">
        <v>1297</v>
      </c>
      <c r="B34" s="70" t="s">
        <v>1298</v>
      </c>
      <c r="D34" s="101" t="str">
        <f t="shared" si="0"/>
        <v>ALMJY ALMOND JOY</v>
      </c>
    </row>
    <row r="35" spans="1:4" x14ac:dyDescent="0.3">
      <c r="A35" s="70" t="s">
        <v>1299</v>
      </c>
      <c r="B35" s="70" t="s">
        <v>1300</v>
      </c>
      <c r="D35" s="101" t="str">
        <f t="shared" si="0"/>
        <v>ALPAL AL'S PALS</v>
      </c>
    </row>
    <row r="36" spans="1:4" x14ac:dyDescent="0.3">
      <c r="A36" s="70" t="s">
        <v>1301</v>
      </c>
      <c r="B36" s="70" t="s">
        <v>1301</v>
      </c>
      <c r="D36" s="101" t="str">
        <f t="shared" si="0"/>
        <v>ALPHA ALPHA</v>
      </c>
    </row>
    <row r="37" spans="1:4" x14ac:dyDescent="0.3">
      <c r="A37" s="70" t="s">
        <v>1302</v>
      </c>
      <c r="B37" s="70" t="s">
        <v>1302</v>
      </c>
      <c r="D37" s="101" t="s">
        <v>1302</v>
      </c>
    </row>
    <row r="38" spans="1:4" x14ac:dyDescent="0.3">
      <c r="A38" s="70" t="s">
        <v>1303</v>
      </c>
      <c r="B38" s="70" t="s">
        <v>1304</v>
      </c>
      <c r="D38" s="101" t="str">
        <f t="shared" si="0"/>
        <v>ALTDS ALTOIDS</v>
      </c>
    </row>
    <row r="39" spans="1:4" x14ac:dyDescent="0.3">
      <c r="A39" s="70" t="s">
        <v>1305</v>
      </c>
      <c r="B39" s="70" t="s">
        <v>1306</v>
      </c>
      <c r="D39" s="101" t="s">
        <v>1306</v>
      </c>
    </row>
    <row r="40" spans="1:4" x14ac:dyDescent="0.3">
      <c r="A40" s="70" t="s">
        <v>1307</v>
      </c>
      <c r="B40" s="70" t="s">
        <v>1308</v>
      </c>
      <c r="D40" s="101" t="str">
        <f t="shared" si="0"/>
        <v>AMBRO AMBROSIA</v>
      </c>
    </row>
    <row r="41" spans="1:4" x14ac:dyDescent="0.3">
      <c r="A41" s="70" t="s">
        <v>1309</v>
      </c>
      <c r="B41" s="70" t="s">
        <v>1310</v>
      </c>
      <c r="D41" s="101" t="str">
        <f t="shared" si="0"/>
        <v>AMBST AMERICA'S BEST</v>
      </c>
    </row>
    <row r="42" spans="1:4" x14ac:dyDescent="0.3">
      <c r="A42" s="70" t="s">
        <v>1311</v>
      </c>
      <c r="B42" s="70" t="s">
        <v>1312</v>
      </c>
      <c r="D42" s="101" t="str">
        <f t="shared" si="0"/>
        <v>AMKIT AMISH KITCHEN</v>
      </c>
    </row>
    <row r="43" spans="1:4" x14ac:dyDescent="0.3">
      <c r="A43" s="70" t="s">
        <v>1313</v>
      </c>
      <c r="B43" s="70" t="s">
        <v>1314</v>
      </c>
      <c r="D43" s="101" t="str">
        <f t="shared" si="0"/>
        <v>AMLIC AMER LICORICE</v>
      </c>
    </row>
    <row r="44" spans="1:4" x14ac:dyDescent="0.3">
      <c r="A44" s="70" t="s">
        <v>1315</v>
      </c>
      <c r="B44" s="70" t="s">
        <v>1316</v>
      </c>
      <c r="D44" s="101" t="str">
        <f t="shared" si="0"/>
        <v>AMRSO AMOROSO</v>
      </c>
    </row>
    <row r="45" spans="1:4" x14ac:dyDescent="0.3">
      <c r="A45" s="70" t="s">
        <v>1317</v>
      </c>
      <c r="B45" s="70" t="s">
        <v>1318</v>
      </c>
      <c r="D45" s="101" t="str">
        <f t="shared" si="0"/>
        <v>AMSPT AMERICAN SPIRIT</v>
      </c>
    </row>
    <row r="46" spans="1:4" x14ac:dyDescent="0.3">
      <c r="A46" s="70" t="s">
        <v>1319</v>
      </c>
      <c r="B46" s="70" t="s">
        <v>1320</v>
      </c>
      <c r="D46" s="101" t="str">
        <f t="shared" si="0"/>
        <v>AMYS AMY'S</v>
      </c>
    </row>
    <row r="47" spans="1:4" x14ac:dyDescent="0.3">
      <c r="A47" s="70" t="s">
        <v>1321</v>
      </c>
      <c r="B47" s="70" t="s">
        <v>1322</v>
      </c>
      <c r="D47" s="101" t="str">
        <f t="shared" si="0"/>
        <v>AMZNG A-MAIZE-ING</v>
      </c>
    </row>
    <row r="48" spans="1:4" x14ac:dyDescent="0.3">
      <c r="A48" s="70" t="s">
        <v>1323</v>
      </c>
      <c r="B48" s="70" t="s">
        <v>1324</v>
      </c>
      <c r="D48" s="101" t="str">
        <f t="shared" si="0"/>
        <v>ANBSL ANBESOL</v>
      </c>
    </row>
    <row r="49" spans="1:4" x14ac:dyDescent="0.3">
      <c r="A49" s="70" t="s">
        <v>1325</v>
      </c>
      <c r="B49" s="70" t="s">
        <v>1326</v>
      </c>
      <c r="D49" s="101" t="str">
        <f t="shared" si="0"/>
        <v>ANCHR ANCHOR</v>
      </c>
    </row>
    <row r="50" spans="1:4" x14ac:dyDescent="0.3">
      <c r="A50" s="70" t="s">
        <v>1327</v>
      </c>
      <c r="B50" s="70" t="s">
        <v>1328</v>
      </c>
      <c r="D50" s="101" t="str">
        <f t="shared" si="0"/>
        <v>ANCPK ANCHOR PACKAGIN</v>
      </c>
    </row>
    <row r="51" spans="1:4" x14ac:dyDescent="0.3">
      <c r="A51" s="70" t="s">
        <v>1329</v>
      </c>
      <c r="B51" s="70" t="s">
        <v>1329</v>
      </c>
      <c r="D51" s="101" t="str">
        <f t="shared" si="0"/>
        <v>ANDES ANDES</v>
      </c>
    </row>
    <row r="52" spans="1:4" x14ac:dyDescent="0.3">
      <c r="A52" s="70" t="s">
        <v>1330</v>
      </c>
      <c r="B52" s="70" t="s">
        <v>1331</v>
      </c>
      <c r="D52" s="101" t="str">
        <f t="shared" si="0"/>
        <v>ANELL AUNT NELLIES</v>
      </c>
    </row>
    <row r="53" spans="1:4" x14ac:dyDescent="0.3">
      <c r="A53" s="70" t="s">
        <v>1332</v>
      </c>
      <c r="B53" s="70" t="s">
        <v>1333</v>
      </c>
      <c r="D53" s="101" t="str">
        <f t="shared" si="0"/>
        <v>ANGEL ANGEL SOFT</v>
      </c>
    </row>
    <row r="54" spans="1:4" x14ac:dyDescent="0.3">
      <c r="A54" s="70" t="s">
        <v>1334</v>
      </c>
      <c r="B54" s="70" t="s">
        <v>1335</v>
      </c>
      <c r="D54" s="101" t="str">
        <f t="shared" si="0"/>
        <v>ANGIE ANGIE'S</v>
      </c>
    </row>
    <row r="55" spans="1:4" x14ac:dyDescent="0.3">
      <c r="A55" s="70" t="s">
        <v>1336</v>
      </c>
      <c r="B55" s="70" t="s">
        <v>1337</v>
      </c>
      <c r="D55" s="101" t="str">
        <f t="shared" si="0"/>
        <v>ANNIE ANNIE'S</v>
      </c>
    </row>
    <row r="56" spans="1:4" x14ac:dyDescent="0.3">
      <c r="A56" s="70" t="s">
        <v>1338</v>
      </c>
      <c r="B56" s="70" t="s">
        <v>1339</v>
      </c>
      <c r="D56" s="101" t="str">
        <f t="shared" si="0"/>
        <v>APALM ARNOLD PALMER</v>
      </c>
    </row>
    <row r="57" spans="1:4" x14ac:dyDescent="0.3">
      <c r="A57" s="70" t="s">
        <v>1340</v>
      </c>
      <c r="B57" s="70" t="s">
        <v>1341</v>
      </c>
      <c r="D57" s="101" t="str">
        <f t="shared" si="0"/>
        <v>APLAC APPALACHIA</v>
      </c>
    </row>
    <row r="58" spans="1:4" x14ac:dyDescent="0.3">
      <c r="A58" s="70" t="s">
        <v>1342</v>
      </c>
      <c r="B58" s="70" t="s">
        <v>1343</v>
      </c>
      <c r="D58" s="101" t="str">
        <f t="shared" si="0"/>
        <v>APOLO APOLLO</v>
      </c>
    </row>
    <row r="59" spans="1:4" x14ac:dyDescent="0.3">
      <c r="A59" s="70" t="s">
        <v>1344</v>
      </c>
      <c r="B59" s="70" t="s">
        <v>1344</v>
      </c>
      <c r="D59" s="101" t="s">
        <v>1344</v>
      </c>
    </row>
    <row r="60" spans="1:4" x14ac:dyDescent="0.3">
      <c r="A60" s="70" t="s">
        <v>1345</v>
      </c>
      <c r="B60" s="70" t="s">
        <v>1346</v>
      </c>
      <c r="D60" s="101" t="str">
        <f t="shared" si="0"/>
        <v>AQNET AQUA NET</v>
      </c>
    </row>
    <row r="61" spans="1:4" x14ac:dyDescent="0.3">
      <c r="A61" s="70" t="s">
        <v>1347</v>
      </c>
      <c r="B61" s="70" t="s">
        <v>1348</v>
      </c>
      <c r="D61" s="101" t="str">
        <f t="shared" si="0"/>
        <v>AQSTR AQUASTAR</v>
      </c>
    </row>
    <row r="62" spans="1:4" x14ac:dyDescent="0.3">
      <c r="A62" s="70" t="s">
        <v>1349</v>
      </c>
      <c r="B62" s="70" t="s">
        <v>1350</v>
      </c>
      <c r="D62" s="101" t="str">
        <f t="shared" si="0"/>
        <v>AQUAF AQUAFRESH</v>
      </c>
    </row>
    <row r="63" spans="1:4" x14ac:dyDescent="0.3">
      <c r="A63" s="70" t="s">
        <v>1351</v>
      </c>
      <c r="B63" s="70" t="s">
        <v>1352</v>
      </c>
      <c r="D63" s="101" t="str">
        <f t="shared" si="0"/>
        <v>AQUAM AQUAMATE</v>
      </c>
    </row>
    <row r="64" spans="1:4" x14ac:dyDescent="0.3">
      <c r="A64" s="70" t="s">
        <v>1353</v>
      </c>
      <c r="B64" s="70" t="s">
        <v>1354</v>
      </c>
      <c r="D64" s="101" t="s">
        <v>3908</v>
      </c>
    </row>
    <row r="65" spans="1:4" x14ac:dyDescent="0.3">
      <c r="A65" s="70" t="s">
        <v>1355</v>
      </c>
      <c r="B65" s="70" t="s">
        <v>1355</v>
      </c>
      <c r="D65" s="101" t="s">
        <v>1355</v>
      </c>
    </row>
    <row r="66" spans="1:4" x14ac:dyDescent="0.3">
      <c r="A66" s="70" t="s">
        <v>1356</v>
      </c>
      <c r="B66" s="70" t="s">
        <v>1357</v>
      </c>
      <c r="D66" s="101" t="str">
        <f t="shared" ref="D66:D129" si="1">A66&amp;" "&amp;B66</f>
        <v>ARIZO ARIZONA</v>
      </c>
    </row>
    <row r="67" spans="1:4" x14ac:dyDescent="0.3">
      <c r="A67" s="70" t="s">
        <v>1358</v>
      </c>
      <c r="B67" s="70" t="s">
        <v>1359</v>
      </c>
      <c r="D67" s="101" t="str">
        <f t="shared" si="1"/>
        <v>ARMHM ARM &amp; HAMMER</v>
      </c>
    </row>
    <row r="68" spans="1:4" x14ac:dyDescent="0.3">
      <c r="A68" s="70" t="s">
        <v>1360</v>
      </c>
      <c r="B68" s="70" t="s">
        <v>1361</v>
      </c>
      <c r="D68" s="101" t="str">
        <f t="shared" si="1"/>
        <v>ARMOR ARMOR ALL</v>
      </c>
    </row>
    <row r="69" spans="1:4" x14ac:dyDescent="0.3">
      <c r="A69" s="70" t="s">
        <v>1362</v>
      </c>
      <c r="B69" s="70" t="s">
        <v>1363</v>
      </c>
      <c r="D69" s="101" t="str">
        <f t="shared" si="1"/>
        <v>ARMOU ARMOUR</v>
      </c>
    </row>
    <row r="70" spans="1:4" x14ac:dyDescent="0.3">
      <c r="A70" s="70" t="s">
        <v>1364</v>
      </c>
      <c r="B70" s="70" t="s">
        <v>1365</v>
      </c>
      <c r="D70" s="101" t="str">
        <f t="shared" si="1"/>
        <v>ASHCK AFTERSHOCKS</v>
      </c>
    </row>
    <row r="71" spans="1:4" x14ac:dyDescent="0.3">
      <c r="A71" s="70" t="s">
        <v>1366</v>
      </c>
      <c r="B71" s="70" t="s">
        <v>1367</v>
      </c>
      <c r="D71" s="101" t="str">
        <f t="shared" si="1"/>
        <v>ATEND ALWAYS TENDER</v>
      </c>
    </row>
    <row r="72" spans="1:4" x14ac:dyDescent="0.3">
      <c r="A72" s="70" t="s">
        <v>1368</v>
      </c>
      <c r="B72" s="70" t="s">
        <v>1369</v>
      </c>
      <c r="D72" s="101" t="str">
        <f t="shared" si="1"/>
        <v>ATHNS ATHENOS</v>
      </c>
    </row>
    <row r="73" spans="1:4" x14ac:dyDescent="0.3">
      <c r="A73" s="70" t="s">
        <v>1370</v>
      </c>
      <c r="B73" s="70" t="s">
        <v>1371</v>
      </c>
      <c r="D73" s="101" t="str">
        <f t="shared" si="1"/>
        <v>AUGUS AUGUSTINE</v>
      </c>
    </row>
    <row r="74" spans="1:4" x14ac:dyDescent="0.3">
      <c r="A74" s="70" t="s">
        <v>1372</v>
      </c>
      <c r="B74" s="70" t="s">
        <v>1373</v>
      </c>
      <c r="D74" s="101" t="str">
        <f t="shared" si="1"/>
        <v>AUNTJ AUNT JEMIMA</v>
      </c>
    </row>
    <row r="75" spans="1:4" x14ac:dyDescent="0.3">
      <c r="A75" s="70" t="s">
        <v>1374</v>
      </c>
      <c r="B75" s="70" t="s">
        <v>1375</v>
      </c>
      <c r="D75" s="101" t="str">
        <f t="shared" si="1"/>
        <v>AUSSI AUSSIE</v>
      </c>
    </row>
    <row r="76" spans="1:4" x14ac:dyDescent="0.3">
      <c r="A76" s="70" t="s">
        <v>1376</v>
      </c>
      <c r="B76" s="70" t="s">
        <v>1377</v>
      </c>
      <c r="D76" s="101" t="str">
        <f t="shared" si="1"/>
        <v>AUSTN AUSTIN'S</v>
      </c>
    </row>
    <row r="77" spans="1:4" x14ac:dyDescent="0.3">
      <c r="A77" s="70" t="s">
        <v>1378</v>
      </c>
      <c r="B77" s="70" t="s">
        <v>1379</v>
      </c>
      <c r="D77" s="101" t="str">
        <f t="shared" si="1"/>
        <v>AUTOG AUTOGUARD</v>
      </c>
    </row>
    <row r="78" spans="1:4" x14ac:dyDescent="0.3">
      <c r="A78" s="70" t="s">
        <v>1380</v>
      </c>
      <c r="B78" s="70" t="s">
        <v>1381</v>
      </c>
      <c r="D78" s="101" t="str">
        <f t="shared" si="1"/>
        <v>AVENO AVEENO</v>
      </c>
    </row>
    <row r="79" spans="1:4" x14ac:dyDescent="0.3">
      <c r="A79" s="70" t="s">
        <v>1382</v>
      </c>
      <c r="B79" s="70" t="s">
        <v>1383</v>
      </c>
      <c r="D79" s="101" t="str">
        <f t="shared" si="1"/>
        <v>AVNTI AVANTI</v>
      </c>
    </row>
    <row r="80" spans="1:4" x14ac:dyDescent="0.3">
      <c r="A80" s="70" t="s">
        <v>1384</v>
      </c>
      <c r="B80" s="70" t="s">
        <v>1384</v>
      </c>
      <c r="D80" s="101" t="s">
        <v>1384</v>
      </c>
    </row>
    <row r="81" spans="1:4" x14ac:dyDescent="0.3">
      <c r="A81" s="70" t="s">
        <v>1385</v>
      </c>
      <c r="B81" s="70" t="s">
        <v>1385</v>
      </c>
      <c r="D81" s="101" t="s">
        <v>1385</v>
      </c>
    </row>
    <row r="82" spans="1:4" x14ac:dyDescent="0.3">
      <c r="A82" s="70" t="s">
        <v>1386</v>
      </c>
      <c r="B82" s="70" t="s">
        <v>1387</v>
      </c>
      <c r="D82" s="101" t="str">
        <f t="shared" si="1"/>
        <v>AZTEC AZTECA</v>
      </c>
    </row>
    <row r="83" spans="1:4" x14ac:dyDescent="0.3">
      <c r="A83" s="70" t="s">
        <v>1388</v>
      </c>
      <c r="B83" s="70" t="s">
        <v>1389</v>
      </c>
      <c r="D83" s="101" t="str">
        <f t="shared" si="1"/>
        <v>BABYB BABYBEL</v>
      </c>
    </row>
    <row r="84" spans="1:4" x14ac:dyDescent="0.3">
      <c r="A84" s="70" t="s">
        <v>1390</v>
      </c>
      <c r="B84" s="70" t="s">
        <v>1391</v>
      </c>
      <c r="D84" s="101" t="str">
        <f t="shared" si="1"/>
        <v>BACC BACC OFF</v>
      </c>
    </row>
    <row r="85" spans="1:4" x14ac:dyDescent="0.3">
      <c r="A85" s="70" t="s">
        <v>1392</v>
      </c>
      <c r="B85" s="70" t="s">
        <v>1392</v>
      </c>
      <c r="D85" s="101" t="s">
        <v>1392</v>
      </c>
    </row>
    <row r="86" spans="1:4" x14ac:dyDescent="0.3">
      <c r="A86" s="70" t="s">
        <v>1393</v>
      </c>
      <c r="B86" s="70" t="s">
        <v>1394</v>
      </c>
      <c r="D86" s="101" t="str">
        <f t="shared" si="1"/>
        <v>BAGEL BAGEL BITES</v>
      </c>
    </row>
    <row r="87" spans="1:4" x14ac:dyDescent="0.3">
      <c r="A87" s="70" t="s">
        <v>1395</v>
      </c>
      <c r="B87" s="70" t="s">
        <v>1396</v>
      </c>
      <c r="D87" s="101" t="str">
        <f t="shared" si="1"/>
        <v>BAKER BAKER'S</v>
      </c>
    </row>
    <row r="88" spans="1:4" x14ac:dyDescent="0.3">
      <c r="A88" s="70" t="s">
        <v>1397</v>
      </c>
      <c r="B88" s="70" t="s">
        <v>1398</v>
      </c>
      <c r="D88" s="101" t="str">
        <f t="shared" si="1"/>
        <v>BAKML BAKIN MIRACLE</v>
      </c>
    </row>
    <row r="89" spans="1:4" x14ac:dyDescent="0.3">
      <c r="A89" s="70" t="s">
        <v>1399</v>
      </c>
      <c r="B89" s="70" t="s">
        <v>1399</v>
      </c>
      <c r="D89" s="101" t="s">
        <v>1399</v>
      </c>
    </row>
    <row r="90" spans="1:4" x14ac:dyDescent="0.3">
      <c r="A90" s="70" t="s">
        <v>1400</v>
      </c>
      <c r="B90" s="70" t="s">
        <v>1401</v>
      </c>
      <c r="D90" s="101" t="str">
        <f t="shared" si="1"/>
        <v>BALTR BALTER</v>
      </c>
    </row>
    <row r="91" spans="1:4" x14ac:dyDescent="0.3">
      <c r="A91" s="70" t="s">
        <v>1402</v>
      </c>
      <c r="B91" s="70" t="s">
        <v>1402</v>
      </c>
      <c r="D91" s="101" t="s">
        <v>1402</v>
      </c>
    </row>
    <row r="92" spans="1:4" x14ac:dyDescent="0.3">
      <c r="A92" s="70" t="s">
        <v>1403</v>
      </c>
      <c r="B92" s="70" t="s">
        <v>1404</v>
      </c>
      <c r="D92" s="101" t="str">
        <f t="shared" si="1"/>
        <v>BAND BAND AID</v>
      </c>
    </row>
    <row r="93" spans="1:4" x14ac:dyDescent="0.3">
      <c r="A93" s="70" t="s">
        <v>1405</v>
      </c>
      <c r="B93" s="70" t="s">
        <v>1406</v>
      </c>
      <c r="D93" s="101" t="str">
        <f t="shared" si="1"/>
        <v>BANDH B &amp; H</v>
      </c>
    </row>
    <row r="94" spans="1:4" x14ac:dyDescent="0.3">
      <c r="A94" s="70" t="s">
        <v>1407</v>
      </c>
      <c r="B94" s="70" t="s">
        <v>1408</v>
      </c>
      <c r="D94" s="101" t="str">
        <f t="shared" si="1"/>
        <v>BANQT BANQUET</v>
      </c>
    </row>
    <row r="95" spans="1:4" x14ac:dyDescent="0.3">
      <c r="A95" s="70" t="s">
        <v>1409</v>
      </c>
      <c r="B95" s="70" t="s">
        <v>1409</v>
      </c>
      <c r="D95" s="101" t="s">
        <v>1409</v>
      </c>
    </row>
    <row r="96" spans="1:4" x14ac:dyDescent="0.3">
      <c r="A96" s="70" t="s">
        <v>1410</v>
      </c>
      <c r="B96" s="70" t="s">
        <v>1410</v>
      </c>
      <c r="D96" s="101" t="s">
        <v>3909</v>
      </c>
    </row>
    <row r="97" spans="1:4" x14ac:dyDescent="0.3">
      <c r="A97" s="70" t="s">
        <v>1411</v>
      </c>
      <c r="B97" s="70" t="s">
        <v>1412</v>
      </c>
      <c r="D97" s="101" t="str">
        <f t="shared" si="1"/>
        <v>BAREB BAREBELLS</v>
      </c>
    </row>
    <row r="98" spans="1:4" x14ac:dyDescent="0.3">
      <c r="A98" s="70" t="s">
        <v>1413</v>
      </c>
      <c r="B98" s="70" t="s">
        <v>1414</v>
      </c>
      <c r="D98" s="101" t="str">
        <f t="shared" si="1"/>
        <v>BARLA BARILLA</v>
      </c>
    </row>
    <row r="99" spans="1:4" x14ac:dyDescent="0.3">
      <c r="A99" s="70" t="s">
        <v>1415</v>
      </c>
      <c r="B99" s="70" t="s">
        <v>1416</v>
      </c>
      <c r="D99" s="101" t="str">
        <f t="shared" si="1"/>
        <v>BARLK BAR LEAKS</v>
      </c>
    </row>
    <row r="100" spans="1:4" x14ac:dyDescent="0.3">
      <c r="A100" s="70" t="s">
        <v>1417</v>
      </c>
      <c r="B100" s="70" t="s">
        <v>1418</v>
      </c>
      <c r="D100" s="101" t="str">
        <f t="shared" si="1"/>
        <v>BARNA BARNANA</v>
      </c>
    </row>
    <row r="101" spans="1:4" x14ac:dyDescent="0.3">
      <c r="A101" s="70" t="s">
        <v>1419</v>
      </c>
      <c r="B101" s="70" t="s">
        <v>1420</v>
      </c>
      <c r="D101" s="101" t="str">
        <f t="shared" si="1"/>
        <v>BARNY BARNEY'S BAKERY</v>
      </c>
    </row>
    <row r="102" spans="1:4" x14ac:dyDescent="0.3">
      <c r="A102" s="70" t="s">
        <v>1421</v>
      </c>
      <c r="B102" s="70" t="s">
        <v>1422</v>
      </c>
      <c r="D102" s="101" t="str">
        <f t="shared" si="1"/>
        <v>BARON RED BARON</v>
      </c>
    </row>
    <row r="103" spans="1:4" x14ac:dyDescent="0.3">
      <c r="A103" s="70" t="s">
        <v>1423</v>
      </c>
      <c r="B103" s="70" t="s">
        <v>1423</v>
      </c>
      <c r="D103" s="101" t="s">
        <v>1423</v>
      </c>
    </row>
    <row r="104" spans="1:4" x14ac:dyDescent="0.3">
      <c r="A104" s="70" t="s">
        <v>1424</v>
      </c>
      <c r="B104" s="70" t="s">
        <v>1425</v>
      </c>
      <c r="D104" s="101" t="s">
        <v>3910</v>
      </c>
    </row>
    <row r="105" spans="1:4" x14ac:dyDescent="0.3">
      <c r="A105" s="70" t="s">
        <v>1426</v>
      </c>
      <c r="B105" s="70" t="s">
        <v>1426</v>
      </c>
      <c r="D105" s="101" t="s">
        <v>1426</v>
      </c>
    </row>
    <row r="106" spans="1:4" x14ac:dyDescent="0.3">
      <c r="A106" s="70" t="s">
        <v>1427</v>
      </c>
      <c r="B106" s="70" t="s">
        <v>1428</v>
      </c>
      <c r="D106" s="101" t="str">
        <f t="shared" si="1"/>
        <v>BAYV BAY VALLEY</v>
      </c>
    </row>
    <row r="107" spans="1:4" x14ac:dyDescent="0.3">
      <c r="A107" s="70" t="s">
        <v>1429</v>
      </c>
      <c r="B107" s="70" t="s">
        <v>1430</v>
      </c>
      <c r="D107" s="101" t="str">
        <f t="shared" si="1"/>
        <v>BAZKA BAZOOKA</v>
      </c>
    </row>
    <row r="108" spans="1:4" x14ac:dyDescent="0.3">
      <c r="A108" s="70" t="s">
        <v>1431</v>
      </c>
      <c r="B108" s="70" t="s">
        <v>1432</v>
      </c>
      <c r="D108" s="101" t="str">
        <f t="shared" si="1"/>
        <v>BBASC BABY BASIC</v>
      </c>
    </row>
    <row r="109" spans="1:4" x14ac:dyDescent="0.3">
      <c r="A109" s="70" t="s">
        <v>1433</v>
      </c>
      <c r="B109" s="70" t="s">
        <v>1434</v>
      </c>
      <c r="D109" s="101" t="str">
        <f t="shared" si="1"/>
        <v>BBOAT BANANA BOAT</v>
      </c>
    </row>
    <row r="110" spans="1:4" x14ac:dyDescent="0.3">
      <c r="A110" s="70" t="s">
        <v>1435</v>
      </c>
      <c r="B110" s="70" t="s">
        <v>1436</v>
      </c>
      <c r="D110" s="101" t="str">
        <f t="shared" si="1"/>
        <v>BBOY BILLY BOY</v>
      </c>
    </row>
    <row r="111" spans="1:4" x14ac:dyDescent="0.3">
      <c r="A111" s="70" t="s">
        <v>1437</v>
      </c>
      <c r="B111" s="70" t="s">
        <v>1438</v>
      </c>
      <c r="D111" s="101" t="str">
        <f t="shared" si="1"/>
        <v>BBRIT BROWNIE BRITTLE</v>
      </c>
    </row>
    <row r="112" spans="1:4" x14ac:dyDescent="0.3">
      <c r="A112" s="70" t="s">
        <v>1439</v>
      </c>
      <c r="B112" s="70" t="s">
        <v>1440</v>
      </c>
      <c r="D112" s="101" t="str">
        <f t="shared" si="1"/>
        <v>BBURN BLACKBURN</v>
      </c>
    </row>
    <row r="113" spans="1:4" x14ac:dyDescent="0.3">
      <c r="A113" s="70" t="s">
        <v>1441</v>
      </c>
      <c r="B113" s="70" t="s">
        <v>1442</v>
      </c>
      <c r="D113" s="101" t="str">
        <f t="shared" si="1"/>
        <v>BBUSH BRAKEBUSH</v>
      </c>
    </row>
    <row r="114" spans="1:4" x14ac:dyDescent="0.3">
      <c r="A114" s="70" t="s">
        <v>1443</v>
      </c>
      <c r="B114" s="70" t="s">
        <v>1444</v>
      </c>
      <c r="D114" s="101" t="str">
        <f t="shared" si="1"/>
        <v>BCBNT BC BUNDT</v>
      </c>
    </row>
    <row r="115" spans="1:4" x14ac:dyDescent="0.3">
      <c r="A115" s="70" t="s">
        <v>1445</v>
      </c>
      <c r="B115" s="70" t="s">
        <v>1446</v>
      </c>
      <c r="D115" s="101" t="str">
        <f t="shared" si="1"/>
        <v>BCHNT BEECHNUT</v>
      </c>
    </row>
    <row r="116" spans="1:4" x14ac:dyDescent="0.3">
      <c r="A116" s="70" t="s">
        <v>1447</v>
      </c>
      <c r="B116" s="70" t="s">
        <v>1448</v>
      </c>
      <c r="D116" s="101" t="str">
        <f t="shared" si="1"/>
        <v>BCKWD BACKWOODS</v>
      </c>
    </row>
    <row r="117" spans="1:4" x14ac:dyDescent="0.3">
      <c r="A117" s="70" t="s">
        <v>1449</v>
      </c>
      <c r="B117" s="70" t="s">
        <v>1450</v>
      </c>
      <c r="D117" s="101" t="str">
        <f t="shared" si="1"/>
        <v>BCLIF BEACH CLIFF</v>
      </c>
    </row>
    <row r="118" spans="1:4" x14ac:dyDescent="0.3">
      <c r="A118" s="70" t="s">
        <v>1451</v>
      </c>
      <c r="B118" s="70" t="s">
        <v>1452</v>
      </c>
      <c r="D118" s="101" t="str">
        <f t="shared" si="1"/>
        <v>BDSHW BRADSHAW RANCH</v>
      </c>
    </row>
    <row r="119" spans="1:4" x14ac:dyDescent="0.3">
      <c r="A119" s="70" t="s">
        <v>1453</v>
      </c>
      <c r="B119" s="70" t="s">
        <v>1454</v>
      </c>
      <c r="D119" s="101" t="str">
        <f t="shared" si="1"/>
        <v>BDUKE BIG DUKE</v>
      </c>
    </row>
    <row r="120" spans="1:4" x14ac:dyDescent="0.3">
      <c r="A120" s="70" t="s">
        <v>1455</v>
      </c>
      <c r="B120" s="70" t="s">
        <v>1455</v>
      </c>
      <c r="D120" s="101" t="s">
        <v>1455</v>
      </c>
    </row>
    <row r="121" spans="1:4" x14ac:dyDescent="0.3">
      <c r="A121" s="70" t="s">
        <v>1456</v>
      </c>
      <c r="B121" s="70" t="s">
        <v>1456</v>
      </c>
      <c r="D121" s="101" t="s">
        <v>1456</v>
      </c>
    </row>
    <row r="122" spans="1:4" x14ac:dyDescent="0.3">
      <c r="A122" s="70" t="s">
        <v>1457</v>
      </c>
      <c r="B122" s="70" t="s">
        <v>1458</v>
      </c>
      <c r="D122" s="101" t="str">
        <f t="shared" si="1"/>
        <v>BELLA BELLABERRY</v>
      </c>
    </row>
    <row r="123" spans="1:4" x14ac:dyDescent="0.3">
      <c r="A123" s="70" t="s">
        <v>1459</v>
      </c>
      <c r="B123" s="70" t="s">
        <v>1459</v>
      </c>
      <c r="D123" s="101" t="s">
        <v>1459</v>
      </c>
    </row>
    <row r="124" spans="1:4" x14ac:dyDescent="0.3">
      <c r="A124" s="70" t="s">
        <v>1460</v>
      </c>
      <c r="B124" s="70" t="s">
        <v>1461</v>
      </c>
      <c r="D124" s="101" t="str">
        <f t="shared" si="1"/>
        <v>BENZL BENZEL'S</v>
      </c>
    </row>
    <row r="125" spans="1:4" x14ac:dyDescent="0.3">
      <c r="A125" s="70" t="s">
        <v>1462</v>
      </c>
      <c r="B125" s="70" t="s">
        <v>1463</v>
      </c>
      <c r="D125" s="101" t="s">
        <v>1462</v>
      </c>
    </row>
    <row r="126" spans="1:4" x14ac:dyDescent="0.3">
      <c r="A126" s="70" t="s">
        <v>1464</v>
      </c>
      <c r="B126" s="70" t="s">
        <v>1465</v>
      </c>
      <c r="D126" s="101" t="str">
        <f t="shared" si="1"/>
        <v>BESTM BEST MAID</v>
      </c>
    </row>
    <row r="127" spans="1:4" x14ac:dyDescent="0.3">
      <c r="A127" s="70" t="s">
        <v>1466</v>
      </c>
      <c r="B127" s="70" t="s">
        <v>1467</v>
      </c>
      <c r="D127" s="101" t="str">
        <f t="shared" si="1"/>
        <v>BETTY BETTY CROCKER</v>
      </c>
    </row>
    <row r="128" spans="1:4" x14ac:dyDescent="0.3">
      <c r="A128" s="70" t="s">
        <v>1468</v>
      </c>
      <c r="B128" s="70" t="s">
        <v>1469</v>
      </c>
      <c r="D128" s="101" t="str">
        <f t="shared" si="1"/>
        <v>BEYE BIRD'S EYE</v>
      </c>
    </row>
    <row r="129" spans="1:4" x14ac:dyDescent="0.3">
      <c r="A129" s="70" t="s">
        <v>1470</v>
      </c>
      <c r="B129" s="70" t="s">
        <v>1471</v>
      </c>
      <c r="D129" s="101" t="str">
        <f t="shared" si="1"/>
        <v>BFNGR BUTTERFINGER</v>
      </c>
    </row>
    <row r="130" spans="1:4" x14ac:dyDescent="0.3">
      <c r="A130" s="70" t="s">
        <v>1472</v>
      </c>
      <c r="B130" s="70" t="s">
        <v>1473</v>
      </c>
      <c r="D130" s="101" t="str">
        <f t="shared" ref="D130:D191" si="2">A130&amp;" "&amp;B130</f>
        <v>BFREE BEE FREE</v>
      </c>
    </row>
    <row r="131" spans="1:4" x14ac:dyDescent="0.3">
      <c r="A131" s="70" t="s">
        <v>1474</v>
      </c>
      <c r="B131" s="70" t="s">
        <v>1475</v>
      </c>
      <c r="D131" s="101" t="str">
        <f t="shared" si="2"/>
        <v>BGHUG BIG HUGS</v>
      </c>
    </row>
    <row r="132" spans="1:4" x14ac:dyDescent="0.3">
      <c r="A132" s="70" t="s">
        <v>1476</v>
      </c>
      <c r="B132" s="70" t="s">
        <v>1394</v>
      </c>
      <c r="D132" s="101" t="str">
        <f t="shared" si="2"/>
        <v>BGLBT BAGEL BITES</v>
      </c>
    </row>
    <row r="133" spans="1:4" x14ac:dyDescent="0.3">
      <c r="A133" s="70" t="s">
        <v>1477</v>
      </c>
      <c r="B133" s="70" t="s">
        <v>1478</v>
      </c>
      <c r="D133" s="101" t="str">
        <f t="shared" si="2"/>
        <v>BGLOW BIGELOW</v>
      </c>
    </row>
    <row r="134" spans="1:4" x14ac:dyDescent="0.3">
      <c r="A134" s="70" t="s">
        <v>1479</v>
      </c>
      <c r="B134" s="70" t="s">
        <v>1480</v>
      </c>
      <c r="D134" s="101" t="str">
        <f t="shared" si="2"/>
        <v>BHF BOLTHOUSE FARMS</v>
      </c>
    </row>
    <row r="135" spans="1:4" x14ac:dyDescent="0.3">
      <c r="A135" s="70" t="s">
        <v>1481</v>
      </c>
      <c r="B135" s="70" t="s">
        <v>1481</v>
      </c>
      <c r="D135" s="101" t="s">
        <v>1481</v>
      </c>
    </row>
    <row r="136" spans="1:4" x14ac:dyDescent="0.3">
      <c r="A136" s="70" t="s">
        <v>1482</v>
      </c>
      <c r="B136" s="70" t="s">
        <v>1482</v>
      </c>
      <c r="D136" s="101" t="s">
        <v>1482</v>
      </c>
    </row>
    <row r="137" spans="1:4" x14ac:dyDescent="0.3">
      <c r="A137" s="70" t="s">
        <v>1483</v>
      </c>
      <c r="B137" s="70" t="s">
        <v>1484</v>
      </c>
      <c r="D137" s="101" t="str">
        <f t="shared" si="2"/>
        <v>BILLY BRONCO BILLY'S</v>
      </c>
    </row>
    <row r="138" spans="1:4" x14ac:dyDescent="0.3">
      <c r="A138" s="70" t="s">
        <v>1485</v>
      </c>
      <c r="B138" s="70" t="s">
        <v>1486</v>
      </c>
      <c r="D138" s="101" t="str">
        <f t="shared" si="2"/>
        <v>BIRDS BIRDS EYE</v>
      </c>
    </row>
    <row r="139" spans="1:4" x14ac:dyDescent="0.3">
      <c r="A139" s="70" t="s">
        <v>1487</v>
      </c>
      <c r="B139" s="70" t="s">
        <v>1488</v>
      </c>
      <c r="D139" s="101" t="str">
        <f t="shared" si="2"/>
        <v>BKASS BLACK KASSELL</v>
      </c>
    </row>
    <row r="140" spans="1:4" x14ac:dyDescent="0.3">
      <c r="A140" s="70" t="s">
        <v>1489</v>
      </c>
      <c r="B140" s="70" t="s">
        <v>1490</v>
      </c>
      <c r="D140" s="101" t="str">
        <f t="shared" si="2"/>
        <v>BKTHN BARK THINS</v>
      </c>
    </row>
    <row r="141" spans="1:4" x14ac:dyDescent="0.3">
      <c r="A141" s="70" t="s">
        <v>1491</v>
      </c>
      <c r="B141" s="70" t="s">
        <v>1492</v>
      </c>
      <c r="D141" s="101" t="str">
        <f t="shared" si="2"/>
        <v>BLACK BLACKSTONE</v>
      </c>
    </row>
    <row r="142" spans="1:4" x14ac:dyDescent="0.3">
      <c r="A142" s="70" t="s">
        <v>1493</v>
      </c>
      <c r="B142" s="70" t="s">
        <v>1494</v>
      </c>
      <c r="D142" s="101" t="str">
        <f t="shared" si="2"/>
        <v>BLAIN BLAINE BORING</v>
      </c>
    </row>
    <row r="143" spans="1:4" x14ac:dyDescent="0.3">
      <c r="A143" s="70" t="s">
        <v>1495</v>
      </c>
      <c r="B143" s="70" t="s">
        <v>1496</v>
      </c>
      <c r="D143" s="101" t="str">
        <f t="shared" si="2"/>
        <v>BLCHW BIG LEAGUE CHEW</v>
      </c>
    </row>
    <row r="144" spans="1:4" x14ac:dyDescent="0.3">
      <c r="A144" s="70" t="s">
        <v>1497</v>
      </c>
      <c r="B144" s="70" t="s">
        <v>1498</v>
      </c>
      <c r="D144" s="101" t="str">
        <f t="shared" si="2"/>
        <v>BLKBF BLACK BUFFALO</v>
      </c>
    </row>
    <row r="145" spans="1:4" x14ac:dyDescent="0.3">
      <c r="A145" s="70" t="s">
        <v>1499</v>
      </c>
      <c r="B145" s="70" t="s">
        <v>1500</v>
      </c>
      <c r="D145" s="101" t="str">
        <f t="shared" si="2"/>
        <v>BLKMD BLACK &amp; MILD</v>
      </c>
    </row>
    <row r="146" spans="1:4" x14ac:dyDescent="0.3">
      <c r="A146" s="70" t="s">
        <v>1501</v>
      </c>
      <c r="B146" s="70" t="s">
        <v>1502</v>
      </c>
      <c r="D146" s="101" t="str">
        <f t="shared" si="2"/>
        <v>BLKPL BLACK PEARL</v>
      </c>
    </row>
    <row r="147" spans="1:4" x14ac:dyDescent="0.3">
      <c r="A147" s="70" t="s">
        <v>1503</v>
      </c>
      <c r="B147" s="70" t="s">
        <v>1504</v>
      </c>
      <c r="D147" s="101" t="str">
        <f t="shared" si="2"/>
        <v>BLKPT BLACK POINTE</v>
      </c>
    </row>
    <row r="148" spans="1:4" x14ac:dyDescent="0.3">
      <c r="A148" s="70" t="s">
        <v>1505</v>
      </c>
      <c r="B148" s="70" t="s">
        <v>1506</v>
      </c>
      <c r="D148" s="101" t="str">
        <f t="shared" si="2"/>
        <v>BLNTV BLUNTVILLE</v>
      </c>
    </row>
    <row r="149" spans="1:4" x14ac:dyDescent="0.3">
      <c r="A149" s="70" t="s">
        <v>1507</v>
      </c>
      <c r="B149" s="70" t="s">
        <v>1508</v>
      </c>
      <c r="D149" s="101" t="str">
        <f t="shared" si="2"/>
        <v>BLONT BLOUNT</v>
      </c>
    </row>
    <row r="150" spans="1:4" x14ac:dyDescent="0.3">
      <c r="A150" s="70" t="s">
        <v>1509</v>
      </c>
      <c r="B150" s="70" t="s">
        <v>1508</v>
      </c>
      <c r="D150" s="101" t="str">
        <f t="shared" si="2"/>
        <v>BLOUN BLOUNT</v>
      </c>
    </row>
    <row r="151" spans="1:4" x14ac:dyDescent="0.3">
      <c r="A151" s="70" t="s">
        <v>1510</v>
      </c>
      <c r="B151" s="70" t="s">
        <v>1511</v>
      </c>
      <c r="D151" s="101" t="str">
        <f t="shared" si="2"/>
        <v>BLRBN BLUE RIBBON</v>
      </c>
    </row>
    <row r="152" spans="1:4" x14ac:dyDescent="0.3">
      <c r="A152" s="70" t="s">
        <v>1512</v>
      </c>
      <c r="B152" s="70" t="s">
        <v>1513</v>
      </c>
      <c r="D152" s="101" t="str">
        <f t="shared" si="2"/>
        <v>BLRCO BELLARICO</v>
      </c>
    </row>
    <row r="153" spans="1:4" x14ac:dyDescent="0.3">
      <c r="A153" s="70" t="s">
        <v>1514</v>
      </c>
      <c r="B153" s="70" t="s">
        <v>1515</v>
      </c>
      <c r="D153" s="101" t="str">
        <f t="shared" si="2"/>
        <v>BLRDS BALLARDS</v>
      </c>
    </row>
    <row r="154" spans="1:4" x14ac:dyDescent="0.3">
      <c r="A154" s="70" t="s">
        <v>1516</v>
      </c>
      <c r="B154" s="70" t="s">
        <v>1517</v>
      </c>
      <c r="D154" s="101" t="str">
        <f t="shared" si="2"/>
        <v>BLSTX BLISTEX</v>
      </c>
    </row>
    <row r="155" spans="1:4" x14ac:dyDescent="0.3">
      <c r="A155" s="70" t="s">
        <v>1518</v>
      </c>
      <c r="B155" s="70" t="s">
        <v>1518</v>
      </c>
      <c r="D155" s="101" t="s">
        <v>1518</v>
      </c>
    </row>
    <row r="156" spans="1:4" x14ac:dyDescent="0.3">
      <c r="A156" s="70" t="s">
        <v>1519</v>
      </c>
      <c r="B156" s="70" t="s">
        <v>1520</v>
      </c>
      <c r="D156" s="101" t="str">
        <f t="shared" si="2"/>
        <v>BLUDF BLUE DEF</v>
      </c>
    </row>
    <row r="157" spans="1:4" x14ac:dyDescent="0.3">
      <c r="A157" s="70" t="s">
        <v>1521</v>
      </c>
      <c r="B157" s="70" t="s">
        <v>1522</v>
      </c>
      <c r="D157" s="101" t="str">
        <f t="shared" si="2"/>
        <v>BLUEB BLUE BONNET</v>
      </c>
    </row>
    <row r="158" spans="1:4" x14ac:dyDescent="0.3">
      <c r="A158" s="70" t="s">
        <v>1523</v>
      </c>
      <c r="B158" s="70" t="s">
        <v>1524</v>
      </c>
      <c r="D158" s="101" t="str">
        <f t="shared" si="2"/>
        <v>BLUED BLUE DIAMOND</v>
      </c>
    </row>
    <row r="159" spans="1:4" x14ac:dyDescent="0.3">
      <c r="A159" s="70" t="s">
        <v>1525</v>
      </c>
      <c r="B159" s="70" t="s">
        <v>1526</v>
      </c>
      <c r="D159" s="101" t="str">
        <f t="shared" si="2"/>
        <v>BLUEW BLUE WATER</v>
      </c>
    </row>
    <row r="160" spans="1:4" x14ac:dyDescent="0.3">
      <c r="A160" s="70" t="s">
        <v>1527</v>
      </c>
      <c r="B160" s="70" t="s">
        <v>1527</v>
      </c>
      <c r="D160" s="101" t="s">
        <v>1527</v>
      </c>
    </row>
    <row r="161" spans="1:4" x14ac:dyDescent="0.3">
      <c r="A161" s="70" t="s">
        <v>1528</v>
      </c>
      <c r="B161" s="70" t="s">
        <v>1529</v>
      </c>
      <c r="D161" s="101" t="str">
        <f t="shared" si="2"/>
        <v>BLVTA BELVITA</v>
      </c>
    </row>
    <row r="162" spans="1:4" x14ac:dyDescent="0.3">
      <c r="A162" s="70" t="s">
        <v>1530</v>
      </c>
      <c r="B162" s="70" t="s">
        <v>1531</v>
      </c>
      <c r="D162" s="101" t="str">
        <f t="shared" si="2"/>
        <v>BLWPP BLOW POP</v>
      </c>
    </row>
    <row r="163" spans="1:4" x14ac:dyDescent="0.3">
      <c r="A163" s="70" t="s">
        <v>1532</v>
      </c>
      <c r="B163" s="70" t="s">
        <v>1533</v>
      </c>
      <c r="D163" s="101" t="str">
        <f t="shared" si="2"/>
        <v>BMEDW BEAVER MEADOW</v>
      </c>
    </row>
    <row r="164" spans="1:4" x14ac:dyDescent="0.3">
      <c r="A164" s="70" t="s">
        <v>1534</v>
      </c>
      <c r="B164" s="70" t="s">
        <v>1535</v>
      </c>
      <c r="D164" s="101" t="str">
        <f t="shared" si="2"/>
        <v>BMNTN BIG MOUNTAIN</v>
      </c>
    </row>
    <row r="165" spans="1:4" x14ac:dyDescent="0.3">
      <c r="A165" s="70" t="s">
        <v>1536</v>
      </c>
      <c r="B165" s="70" t="s">
        <v>1537</v>
      </c>
      <c r="D165" s="101" t="str">
        <f t="shared" si="2"/>
        <v>BMOZZ BIG MOZZ</v>
      </c>
    </row>
    <row r="166" spans="1:4" x14ac:dyDescent="0.3">
      <c r="A166" s="70" t="s">
        <v>1538</v>
      </c>
      <c r="B166" s="70" t="s">
        <v>1539</v>
      </c>
      <c r="D166" s="101" t="str">
        <f t="shared" si="2"/>
        <v>BNDRL BENADRYL</v>
      </c>
    </row>
    <row r="167" spans="1:4" x14ac:dyDescent="0.3">
      <c r="A167" s="70" t="s">
        <v>1540</v>
      </c>
      <c r="B167" s="70" t="s">
        <v>1541</v>
      </c>
      <c r="D167" s="101" t="str">
        <f t="shared" si="2"/>
        <v>BNFUL BENEFUL</v>
      </c>
    </row>
    <row r="168" spans="1:4" x14ac:dyDescent="0.3">
      <c r="A168" s="70" t="s">
        <v>1542</v>
      </c>
      <c r="B168" s="70" t="s">
        <v>1543</v>
      </c>
      <c r="D168" s="101" t="str">
        <f t="shared" si="2"/>
        <v>BNGAY BEN GAY</v>
      </c>
    </row>
    <row r="169" spans="1:4" x14ac:dyDescent="0.3">
      <c r="A169" s="70" t="s">
        <v>1544</v>
      </c>
      <c r="B169" s="70" t="s">
        <v>1545</v>
      </c>
      <c r="D169" s="101" t="str">
        <f t="shared" si="2"/>
        <v>BNHNA BENIHANA</v>
      </c>
    </row>
    <row r="170" spans="1:4" x14ac:dyDescent="0.3">
      <c r="A170" s="70" t="s">
        <v>1546</v>
      </c>
      <c r="B170" s="70" t="s">
        <v>1547</v>
      </c>
      <c r="D170" s="101" t="str">
        <f t="shared" si="2"/>
        <v>BNJRY BEN &amp; JERRY'S</v>
      </c>
    </row>
    <row r="171" spans="1:4" x14ac:dyDescent="0.3">
      <c r="A171" s="70" t="s">
        <v>1548</v>
      </c>
      <c r="B171" s="70" t="s">
        <v>1549</v>
      </c>
      <c r="D171" s="101" t="str">
        <f t="shared" si="2"/>
        <v>BNSNS BENSON'S</v>
      </c>
    </row>
    <row r="172" spans="1:4" x14ac:dyDescent="0.3">
      <c r="A172" s="70" t="s">
        <v>1550</v>
      </c>
      <c r="B172" s="70" t="s">
        <v>1551</v>
      </c>
      <c r="D172" s="101" t="str">
        <f t="shared" si="2"/>
        <v>BOBEV BOB EVANS</v>
      </c>
    </row>
    <row r="173" spans="1:4" x14ac:dyDescent="0.3">
      <c r="A173" s="70" t="s">
        <v>1552</v>
      </c>
      <c r="B173" s="70" t="s">
        <v>1553</v>
      </c>
      <c r="D173" s="101" t="s">
        <v>1552</v>
      </c>
    </row>
    <row r="174" spans="1:4" x14ac:dyDescent="0.3">
      <c r="A174" s="70" t="s">
        <v>1554</v>
      </c>
      <c r="B174" s="70" t="s">
        <v>1555</v>
      </c>
      <c r="D174" s="101" t="str">
        <f t="shared" si="2"/>
        <v>BONAP BON APPETIT</v>
      </c>
    </row>
    <row r="175" spans="1:4" x14ac:dyDescent="0.3">
      <c r="A175" s="70" t="s">
        <v>1556</v>
      </c>
      <c r="B175" s="70" t="s">
        <v>1557</v>
      </c>
      <c r="D175" s="101" t="str">
        <f t="shared" si="2"/>
        <v>BONCI BONICI</v>
      </c>
    </row>
    <row r="176" spans="1:4" x14ac:dyDescent="0.3">
      <c r="A176" s="70" t="s">
        <v>1558</v>
      </c>
      <c r="B176" s="70" t="s">
        <v>1559</v>
      </c>
      <c r="D176" s="101" t="str">
        <f t="shared" si="2"/>
        <v>BONES BONES COFFEE</v>
      </c>
    </row>
    <row r="177" spans="1:4" x14ac:dyDescent="0.3">
      <c r="A177" s="70" t="s">
        <v>1560</v>
      </c>
      <c r="B177" s="70" t="s">
        <v>1561</v>
      </c>
      <c r="D177" s="101" t="str">
        <f t="shared" si="2"/>
        <v>BOOM BOOMCHICKAPOP</v>
      </c>
    </row>
    <row r="178" spans="1:4" x14ac:dyDescent="0.3">
      <c r="A178" s="70" t="s">
        <v>1562</v>
      </c>
      <c r="B178" s="70" t="s">
        <v>1563</v>
      </c>
      <c r="D178" s="101" t="str">
        <f t="shared" si="2"/>
        <v>BORDN BORDEN</v>
      </c>
    </row>
    <row r="179" spans="1:4" x14ac:dyDescent="0.3">
      <c r="A179" s="70" t="s">
        <v>1564</v>
      </c>
      <c r="B179" s="70" t="s">
        <v>1565</v>
      </c>
      <c r="D179" s="101" t="str">
        <f t="shared" si="2"/>
        <v>BORKM BORKUM RIFF</v>
      </c>
    </row>
    <row r="180" spans="1:4" x14ac:dyDescent="0.3">
      <c r="A180" s="70" t="s">
        <v>1566</v>
      </c>
      <c r="B180" s="70" t="s">
        <v>1566</v>
      </c>
      <c r="D180" s="101" t="s">
        <v>1566</v>
      </c>
    </row>
    <row r="181" spans="1:4" x14ac:dyDescent="0.3">
      <c r="A181" s="70" t="s">
        <v>1567</v>
      </c>
      <c r="B181" s="70" t="s">
        <v>1567</v>
      </c>
      <c r="D181" s="101" t="s">
        <v>1567</v>
      </c>
    </row>
    <row r="182" spans="1:4" x14ac:dyDescent="0.3">
      <c r="A182" s="70" t="s">
        <v>1568</v>
      </c>
      <c r="B182" s="70" t="s">
        <v>1569</v>
      </c>
      <c r="D182" s="101" t="str">
        <f t="shared" si="2"/>
        <v>BOUNC BOUNCE</v>
      </c>
    </row>
    <row r="183" spans="1:4" x14ac:dyDescent="0.3">
      <c r="A183" s="70" t="s">
        <v>1570</v>
      </c>
      <c r="B183" s="70" t="s">
        <v>1571</v>
      </c>
      <c r="D183" s="101" t="str">
        <f t="shared" si="2"/>
        <v>BOUNT BOUNTY</v>
      </c>
    </row>
    <row r="184" spans="1:4" x14ac:dyDescent="0.3">
      <c r="A184" s="70" t="s">
        <v>1572</v>
      </c>
      <c r="B184" s="70" t="s">
        <v>1572</v>
      </c>
      <c r="D184" s="101" t="s">
        <v>1572</v>
      </c>
    </row>
    <row r="185" spans="1:4" x14ac:dyDescent="0.3">
      <c r="A185" s="70" t="s">
        <v>1573</v>
      </c>
      <c r="B185" s="70" t="s">
        <v>1573</v>
      </c>
      <c r="D185" s="101" t="s">
        <v>1573</v>
      </c>
    </row>
    <row r="186" spans="1:4" x14ac:dyDescent="0.3">
      <c r="A186" s="70" t="s">
        <v>1574</v>
      </c>
      <c r="B186" s="70" t="s">
        <v>1575</v>
      </c>
      <c r="D186" s="101" t="str">
        <f t="shared" si="2"/>
        <v>BOYRD CHEF BOYARDEE</v>
      </c>
    </row>
    <row r="187" spans="1:4" x14ac:dyDescent="0.3">
      <c r="A187" s="70" t="s">
        <v>1576</v>
      </c>
      <c r="B187" s="70" t="s">
        <v>1577</v>
      </c>
      <c r="D187" s="101" t="str">
        <f t="shared" si="2"/>
        <v>BPARK BALL PARK</v>
      </c>
    </row>
    <row r="188" spans="1:4" x14ac:dyDescent="0.3">
      <c r="A188" s="70" t="s">
        <v>1578</v>
      </c>
      <c r="B188" s="70" t="s">
        <v>1579</v>
      </c>
      <c r="D188" s="101" t="str">
        <f t="shared" si="2"/>
        <v>BPRLZ BOBA PEARLZ</v>
      </c>
    </row>
    <row r="189" spans="1:4" x14ac:dyDescent="0.3">
      <c r="A189" s="70" t="s">
        <v>1580</v>
      </c>
      <c r="B189" s="70" t="s">
        <v>1581</v>
      </c>
      <c r="D189" s="101" t="str">
        <f t="shared" si="2"/>
        <v>BRACH BRACH'S</v>
      </c>
    </row>
    <row r="190" spans="1:4" x14ac:dyDescent="0.3">
      <c r="A190" s="70" t="s">
        <v>1582</v>
      </c>
      <c r="B190" s="70" t="s">
        <v>1583</v>
      </c>
      <c r="D190" s="101" t="str">
        <f t="shared" si="2"/>
        <v>BRBSL BARBASOL</v>
      </c>
    </row>
    <row r="191" spans="1:4" x14ac:dyDescent="0.3">
      <c r="A191" s="70" t="s">
        <v>1584</v>
      </c>
      <c r="B191" s="70" t="s">
        <v>1585</v>
      </c>
      <c r="D191" s="101" t="str">
        <f t="shared" si="2"/>
        <v>BRIGS BRIGGS STRATTON</v>
      </c>
    </row>
    <row r="192" spans="1:4" x14ac:dyDescent="0.3">
      <c r="A192" s="70" t="s">
        <v>1586</v>
      </c>
      <c r="B192" s="70" t="s">
        <v>1586</v>
      </c>
      <c r="D192" s="101" t="s">
        <v>1586</v>
      </c>
    </row>
    <row r="193" spans="1:4" x14ac:dyDescent="0.3">
      <c r="A193" s="70" t="s">
        <v>1587</v>
      </c>
      <c r="B193" s="70" t="s">
        <v>1588</v>
      </c>
      <c r="D193" s="101" t="s">
        <v>1588</v>
      </c>
    </row>
    <row r="194" spans="1:4" x14ac:dyDescent="0.3">
      <c r="A194" s="70" t="s">
        <v>1589</v>
      </c>
      <c r="B194" s="70" t="s">
        <v>1589</v>
      </c>
      <c r="D194" s="101" t="s">
        <v>1589</v>
      </c>
    </row>
    <row r="195" spans="1:4" x14ac:dyDescent="0.3">
      <c r="A195" s="70" t="s">
        <v>1590</v>
      </c>
      <c r="B195" s="70" t="s">
        <v>1591</v>
      </c>
      <c r="D195" s="101" t="str">
        <f t="shared" ref="D195:D257" si="3">A195&amp;" "&amp;B195</f>
        <v>BRKST BREAKSTONE</v>
      </c>
    </row>
    <row r="196" spans="1:4" x14ac:dyDescent="0.3">
      <c r="A196" s="70" t="s">
        <v>1592</v>
      </c>
      <c r="B196" s="70" t="s">
        <v>1593</v>
      </c>
      <c r="D196" s="101" t="str">
        <f t="shared" si="3"/>
        <v>BRNUM BARNUM</v>
      </c>
    </row>
    <row r="197" spans="1:4" x14ac:dyDescent="0.3">
      <c r="A197" s="70" t="s">
        <v>1594</v>
      </c>
      <c r="B197" s="70" t="s">
        <v>1595</v>
      </c>
      <c r="D197" s="101" t="str">
        <f t="shared" si="3"/>
        <v>BROKS BROOKS</v>
      </c>
    </row>
    <row r="198" spans="1:4" x14ac:dyDescent="0.3">
      <c r="A198" s="70" t="s">
        <v>1596</v>
      </c>
      <c r="B198" s="70" t="s">
        <v>1597</v>
      </c>
      <c r="D198" s="101" t="str">
        <f t="shared" si="3"/>
        <v>BROOK BROOKSIDE</v>
      </c>
    </row>
    <row r="199" spans="1:4" x14ac:dyDescent="0.3">
      <c r="A199" s="70" t="s">
        <v>1598</v>
      </c>
      <c r="B199" s="70" t="s">
        <v>1599</v>
      </c>
      <c r="D199" s="101" t="str">
        <f t="shared" si="3"/>
        <v>BROS BROTHERS</v>
      </c>
    </row>
    <row r="200" spans="1:4" x14ac:dyDescent="0.3">
      <c r="A200" s="70" t="s">
        <v>1600</v>
      </c>
      <c r="B200" s="70" t="s">
        <v>1601</v>
      </c>
      <c r="D200" s="101" t="str">
        <f t="shared" si="3"/>
        <v>BROWN BROWN'S</v>
      </c>
    </row>
    <row r="201" spans="1:4" x14ac:dyDescent="0.3">
      <c r="A201" s="70" t="s">
        <v>1602</v>
      </c>
      <c r="B201" s="70" t="s">
        <v>1602</v>
      </c>
      <c r="D201" s="101" t="s">
        <v>1602</v>
      </c>
    </row>
    <row r="202" spans="1:4" x14ac:dyDescent="0.3">
      <c r="A202" s="70" t="s">
        <v>1603</v>
      </c>
      <c r="B202" s="70" t="s">
        <v>1603</v>
      </c>
      <c r="D202" s="101" t="s">
        <v>1603</v>
      </c>
    </row>
    <row r="203" spans="1:4" x14ac:dyDescent="0.3">
      <c r="A203" s="70" t="s">
        <v>1604</v>
      </c>
      <c r="B203" s="70" t="s">
        <v>1604</v>
      </c>
      <c r="D203" s="101" t="str">
        <f t="shared" si="3"/>
        <v>BRUTE BRUTE</v>
      </c>
    </row>
    <row r="204" spans="1:4" x14ac:dyDescent="0.3">
      <c r="A204" s="70" t="s">
        <v>1605</v>
      </c>
      <c r="B204" s="70" t="s">
        <v>1606</v>
      </c>
      <c r="D204" s="101" t="str">
        <f t="shared" si="3"/>
        <v>BRUTH BABY RUTH</v>
      </c>
    </row>
    <row r="205" spans="1:4" x14ac:dyDescent="0.3">
      <c r="A205" s="70" t="s">
        <v>1607</v>
      </c>
      <c r="B205" s="70" t="s">
        <v>1608</v>
      </c>
      <c r="D205" s="101" t="str">
        <f t="shared" si="3"/>
        <v>BRWNY BRAWNY</v>
      </c>
    </row>
    <row r="206" spans="1:4" x14ac:dyDescent="0.3">
      <c r="A206" s="70" t="s">
        <v>1609</v>
      </c>
      <c r="B206" s="70" t="s">
        <v>1610</v>
      </c>
      <c r="D206" s="101" t="str">
        <f t="shared" si="3"/>
        <v>BSAVR BREATHSAVER</v>
      </c>
    </row>
    <row r="207" spans="1:4" x14ac:dyDescent="0.3">
      <c r="A207" s="70" t="s">
        <v>1611</v>
      </c>
      <c r="B207" s="70" t="s">
        <v>1612</v>
      </c>
      <c r="D207" s="101" t="str">
        <f t="shared" si="3"/>
        <v>BSCAM BASIC AMERICA</v>
      </c>
    </row>
    <row r="208" spans="1:4" x14ac:dyDescent="0.3">
      <c r="A208" s="70" t="s">
        <v>1613</v>
      </c>
      <c r="B208" s="70" t="s">
        <v>1613</v>
      </c>
      <c r="D208" s="101" t="s">
        <v>1613</v>
      </c>
    </row>
    <row r="209" spans="1:4" x14ac:dyDescent="0.3">
      <c r="A209" s="70" t="s">
        <v>1614</v>
      </c>
      <c r="B209" s="70" t="s">
        <v>1615</v>
      </c>
      <c r="D209" s="101" t="str">
        <f t="shared" si="3"/>
        <v>BSHAG BALI SHAG</v>
      </c>
    </row>
    <row r="210" spans="1:4" x14ac:dyDescent="0.3">
      <c r="A210" s="70" t="s">
        <v>1616</v>
      </c>
      <c r="B210" s="70" t="s">
        <v>1617</v>
      </c>
      <c r="D210" s="101" t="str">
        <f t="shared" si="3"/>
        <v>BSMOK BLUE SMOKE</v>
      </c>
    </row>
    <row r="211" spans="1:4" x14ac:dyDescent="0.3">
      <c r="A211" s="70" t="s">
        <v>1618</v>
      </c>
      <c r="B211" s="70" t="s">
        <v>1619</v>
      </c>
      <c r="D211" s="101" t="str">
        <f t="shared" si="3"/>
        <v>BSQCK BISQUICK</v>
      </c>
    </row>
    <row r="212" spans="1:4" x14ac:dyDescent="0.3">
      <c r="A212" s="70" t="s">
        <v>1620</v>
      </c>
      <c r="B212" s="70" t="s">
        <v>1621</v>
      </c>
      <c r="D212" s="101" t="str">
        <f t="shared" si="3"/>
        <v>BTB BUTTERBALL</v>
      </c>
    </row>
    <row r="213" spans="1:4" x14ac:dyDescent="0.3">
      <c r="A213" s="70" t="s">
        <v>1622</v>
      </c>
      <c r="B213" s="70" t="s">
        <v>1623</v>
      </c>
      <c r="D213" s="101" t="str">
        <f t="shared" si="3"/>
        <v>BUDS BUD'S BEST</v>
      </c>
    </row>
    <row r="214" spans="1:4" x14ac:dyDescent="0.3">
      <c r="A214" s="70" t="s">
        <v>1624</v>
      </c>
      <c r="B214" s="70" t="s">
        <v>1625</v>
      </c>
      <c r="D214" s="101" t="str">
        <f t="shared" si="3"/>
        <v>BUGJC BUG JUICE</v>
      </c>
    </row>
    <row r="215" spans="1:4" x14ac:dyDescent="0.3">
      <c r="A215" s="70" t="s">
        <v>1626</v>
      </c>
      <c r="B215" s="70" t="s">
        <v>1627</v>
      </c>
      <c r="D215" s="101" t="str">
        <f t="shared" si="3"/>
        <v>BUGLE BUGLES</v>
      </c>
    </row>
    <row r="216" spans="1:4" x14ac:dyDescent="0.3">
      <c r="A216" s="70" t="s">
        <v>1628</v>
      </c>
      <c r="B216" s="70" t="s">
        <v>1629</v>
      </c>
      <c r="D216" s="101" t="str">
        <f t="shared" si="3"/>
        <v>BUGLR BUGLER</v>
      </c>
    </row>
    <row r="217" spans="1:4" x14ac:dyDescent="0.3">
      <c r="A217" s="70" t="s">
        <v>1630</v>
      </c>
      <c r="B217" s="70" t="s">
        <v>1631</v>
      </c>
      <c r="D217" s="101" t="str">
        <f t="shared" si="3"/>
        <v>BULLD BULL DURHAM</v>
      </c>
    </row>
    <row r="218" spans="1:4" x14ac:dyDescent="0.3">
      <c r="A218" s="70" t="s">
        <v>1632</v>
      </c>
      <c r="B218" s="70" t="s">
        <v>1633</v>
      </c>
      <c r="D218" s="101" t="str">
        <f t="shared" si="3"/>
        <v>BULLS BULLS EYE</v>
      </c>
    </row>
    <row r="219" spans="1:4" x14ac:dyDescent="0.3">
      <c r="A219" s="70" t="s">
        <v>1634</v>
      </c>
      <c r="B219" s="70" t="s">
        <v>1634</v>
      </c>
      <c r="D219" s="101" t="s">
        <v>1634</v>
      </c>
    </row>
    <row r="220" spans="1:4" x14ac:dyDescent="0.3">
      <c r="A220" s="70" t="s">
        <v>1635</v>
      </c>
      <c r="B220" s="70" t="s">
        <v>1635</v>
      </c>
      <c r="D220" s="101" t="s">
        <v>1635</v>
      </c>
    </row>
    <row r="221" spans="1:4" x14ac:dyDescent="0.3">
      <c r="A221" s="70" t="s">
        <v>1636</v>
      </c>
      <c r="B221" s="70" t="s">
        <v>1636</v>
      </c>
      <c r="D221" s="101" t="s">
        <v>1636</v>
      </c>
    </row>
    <row r="222" spans="1:4" x14ac:dyDescent="0.3">
      <c r="A222" s="70" t="s">
        <v>1637</v>
      </c>
      <c r="B222" s="70" t="s">
        <v>1638</v>
      </c>
      <c r="D222" s="101" t="str">
        <f t="shared" si="3"/>
        <v>BVALU BETTER VALU</v>
      </c>
    </row>
    <row r="223" spans="1:4" x14ac:dyDescent="0.3">
      <c r="A223" s="70" t="s">
        <v>1639</v>
      </c>
      <c r="B223" s="70" t="s">
        <v>1640</v>
      </c>
      <c r="D223" s="101" t="str">
        <f t="shared" si="3"/>
        <v>BVIEW BELL-VIEW</v>
      </c>
    </row>
    <row r="224" spans="1:4" x14ac:dyDescent="0.3">
      <c r="A224" s="70" t="s">
        <v>1641</v>
      </c>
      <c r="B224" s="70" t="s">
        <v>1642</v>
      </c>
      <c r="D224" s="101" t="str">
        <f t="shared" si="3"/>
        <v>BVIST BELLA VISTA</v>
      </c>
    </row>
    <row r="225" spans="1:4" x14ac:dyDescent="0.3">
      <c r="A225" s="70" t="s">
        <v>1643</v>
      </c>
      <c r="B225" s="70" t="s">
        <v>1644</v>
      </c>
      <c r="D225" s="101" t="str">
        <f t="shared" si="3"/>
        <v>BWAG BUTCHER WAGON</v>
      </c>
    </row>
    <row r="226" spans="1:4" x14ac:dyDescent="0.3">
      <c r="A226" s="70" t="s">
        <v>1645</v>
      </c>
      <c r="B226" s="70" t="s">
        <v>1646</v>
      </c>
      <c r="D226" s="101" t="str">
        <f t="shared" si="3"/>
        <v>BYLER BYLER'S</v>
      </c>
    </row>
    <row r="227" spans="1:4" x14ac:dyDescent="0.3">
      <c r="A227" s="70" t="s">
        <v>1647</v>
      </c>
      <c r="B227" s="70" t="s">
        <v>1648</v>
      </c>
      <c r="D227" s="101" t="str">
        <f t="shared" si="3"/>
        <v>BYUMY BIG YUMMY</v>
      </c>
    </row>
    <row r="228" spans="1:4" x14ac:dyDescent="0.3">
      <c r="A228" s="70" t="s">
        <v>1649</v>
      </c>
      <c r="B228" s="70" t="s">
        <v>1650</v>
      </c>
      <c r="D228" s="101" t="str">
        <f t="shared" si="3"/>
        <v>C INN COUNTRY INN</v>
      </c>
    </row>
    <row r="229" spans="1:4" x14ac:dyDescent="0.3">
      <c r="A229" s="70" t="s">
        <v>1651</v>
      </c>
      <c r="B229" s="70" t="s">
        <v>1651</v>
      </c>
      <c r="D229" s="101" t="s">
        <v>1651</v>
      </c>
    </row>
    <row r="230" spans="1:4" x14ac:dyDescent="0.3">
      <c r="A230" s="70" t="s">
        <v>1652</v>
      </c>
      <c r="B230" s="70" t="s">
        <v>1653</v>
      </c>
      <c r="D230" s="101" t="str">
        <f t="shared" si="3"/>
        <v>CABIN LOG CABIN</v>
      </c>
    </row>
    <row r="231" spans="1:4" x14ac:dyDescent="0.3">
      <c r="A231" s="70" t="s">
        <v>1654</v>
      </c>
      <c r="B231" s="70" t="s">
        <v>1654</v>
      </c>
      <c r="D231" s="101" t="s">
        <v>1654</v>
      </c>
    </row>
    <row r="232" spans="1:4" x14ac:dyDescent="0.3">
      <c r="A232" s="70" t="s">
        <v>1655</v>
      </c>
      <c r="B232" s="70" t="s">
        <v>1656</v>
      </c>
      <c r="D232" s="101" t="str">
        <f t="shared" si="3"/>
        <v>CAFEV CAFE VALLEY</v>
      </c>
    </row>
    <row r="233" spans="1:4" x14ac:dyDescent="0.3">
      <c r="A233" s="70" t="s">
        <v>1657</v>
      </c>
      <c r="B233" s="70" t="s">
        <v>1658</v>
      </c>
      <c r="D233" s="101" t="str">
        <f t="shared" si="3"/>
        <v>CAHOY CHIPS AHOY</v>
      </c>
    </row>
    <row r="234" spans="1:4" x14ac:dyDescent="0.3">
      <c r="A234" s="70" t="s">
        <v>1659</v>
      </c>
      <c r="B234" s="70" t="s">
        <v>1660</v>
      </c>
      <c r="D234" s="101" t="str">
        <f t="shared" si="3"/>
        <v>CAKEB CAKEBITES</v>
      </c>
    </row>
    <row r="235" spans="1:4" x14ac:dyDescent="0.3">
      <c r="A235" s="70" t="s">
        <v>1661</v>
      </c>
      <c r="B235" s="70" t="s">
        <v>1662</v>
      </c>
      <c r="D235" s="101" t="str">
        <f t="shared" si="3"/>
        <v>CAKEM CAKE MATE</v>
      </c>
    </row>
    <row r="236" spans="1:4" x14ac:dyDescent="0.3">
      <c r="A236" s="70" t="s">
        <v>1663</v>
      </c>
      <c r="B236" s="70" t="s">
        <v>1664</v>
      </c>
      <c r="D236" s="101" t="str">
        <f t="shared" si="3"/>
        <v>CALBE CALBEE</v>
      </c>
    </row>
    <row r="237" spans="1:4" x14ac:dyDescent="0.3">
      <c r="A237" s="70" t="s">
        <v>1665</v>
      </c>
      <c r="B237" s="70" t="s">
        <v>1666</v>
      </c>
      <c r="D237" s="101" t="str">
        <f t="shared" si="3"/>
        <v>CALCO CALICO</v>
      </c>
    </row>
    <row r="238" spans="1:4" x14ac:dyDescent="0.3">
      <c r="A238" s="70" t="s">
        <v>1667</v>
      </c>
      <c r="B238" s="70" t="s">
        <v>1668</v>
      </c>
      <c r="D238" s="101" t="str">
        <f t="shared" si="3"/>
        <v>CALMT CALUMET</v>
      </c>
    </row>
    <row r="239" spans="1:4" x14ac:dyDescent="0.3">
      <c r="A239" s="70" t="s">
        <v>1669</v>
      </c>
      <c r="B239" s="70" t="s">
        <v>1669</v>
      </c>
      <c r="D239" s="101" t="str">
        <f t="shared" si="3"/>
        <v>CAMEL CAMEL</v>
      </c>
    </row>
    <row r="240" spans="1:4" x14ac:dyDescent="0.3">
      <c r="A240" s="70" t="s">
        <v>1670</v>
      </c>
      <c r="B240" s="70" t="s">
        <v>1671</v>
      </c>
      <c r="D240" s="101" t="str">
        <f t="shared" si="3"/>
        <v>CAMP CAMPBELL'S</v>
      </c>
    </row>
    <row r="241" spans="1:4" x14ac:dyDescent="0.3">
      <c r="A241" s="70" t="s">
        <v>1672</v>
      </c>
      <c r="B241" s="70" t="s">
        <v>1673</v>
      </c>
      <c r="D241" s="101" t="str">
        <f t="shared" si="3"/>
        <v>CAMPF CAMPFIRE</v>
      </c>
    </row>
    <row r="242" spans="1:4" x14ac:dyDescent="0.3">
      <c r="A242" s="70" t="s">
        <v>1053</v>
      </c>
      <c r="B242" s="70" t="s">
        <v>1674</v>
      </c>
      <c r="D242" s="101" t="str">
        <f t="shared" si="3"/>
        <v>CANDY CANDY TREASURE</v>
      </c>
    </row>
    <row r="243" spans="1:4" x14ac:dyDescent="0.3">
      <c r="A243" s="70" t="s">
        <v>1675</v>
      </c>
      <c r="B243" s="70" t="s">
        <v>1676</v>
      </c>
      <c r="D243" s="101" t="str">
        <f t="shared" si="3"/>
        <v>CANEL CANEL'S</v>
      </c>
    </row>
    <row r="244" spans="1:4" x14ac:dyDescent="0.3">
      <c r="A244" s="70" t="s">
        <v>1677</v>
      </c>
      <c r="B244" s="70" t="s">
        <v>1678</v>
      </c>
      <c r="D244" s="101" t="str">
        <f t="shared" si="3"/>
        <v>CANIN CANINE CARRY OU</v>
      </c>
    </row>
    <row r="245" spans="1:4" x14ac:dyDescent="0.3">
      <c r="A245" s="70" t="s">
        <v>1679</v>
      </c>
      <c r="B245" s="70" t="s">
        <v>1679</v>
      </c>
      <c r="D245" s="101" t="s">
        <v>1679</v>
      </c>
    </row>
    <row r="246" spans="1:4" x14ac:dyDescent="0.3">
      <c r="A246" s="70" t="s">
        <v>1680</v>
      </c>
      <c r="B246" s="70" t="s">
        <v>1681</v>
      </c>
      <c r="D246" s="101" t="str">
        <f t="shared" si="3"/>
        <v>CAPSN CAPRI SUN</v>
      </c>
    </row>
    <row r="247" spans="1:4" x14ac:dyDescent="0.3">
      <c r="A247" s="70" t="s">
        <v>1682</v>
      </c>
      <c r="B247" s="70" t="s">
        <v>1683</v>
      </c>
      <c r="D247" s="101" t="str">
        <f t="shared" si="3"/>
        <v>CARLY CARLEY'S COOKIE</v>
      </c>
    </row>
    <row r="248" spans="1:4" x14ac:dyDescent="0.3">
      <c r="A248" s="70" t="s">
        <v>1684</v>
      </c>
      <c r="B248" s="70" t="s">
        <v>1685</v>
      </c>
      <c r="D248" s="101" t="str">
        <f t="shared" si="3"/>
        <v>CARMX CARMEX</v>
      </c>
    </row>
    <row r="249" spans="1:4" x14ac:dyDescent="0.3">
      <c r="A249" s="70" t="s">
        <v>1686</v>
      </c>
      <c r="B249" s="70" t="s">
        <v>1686</v>
      </c>
      <c r="D249" s="101" t="s">
        <v>1686</v>
      </c>
    </row>
    <row r="250" spans="1:4" x14ac:dyDescent="0.3">
      <c r="A250" s="70" t="s">
        <v>1687</v>
      </c>
      <c r="B250" s="70" t="s">
        <v>1688</v>
      </c>
      <c r="D250" s="101" t="str">
        <f t="shared" si="3"/>
        <v>CASNO CASINO GOLD</v>
      </c>
    </row>
    <row r="251" spans="1:4" x14ac:dyDescent="0.3">
      <c r="A251" s="70" t="s">
        <v>1689</v>
      </c>
      <c r="B251" s="70" t="s">
        <v>1690</v>
      </c>
      <c r="D251" s="101" t="str">
        <f t="shared" si="3"/>
        <v>CASTL WHITE CASTLE</v>
      </c>
    </row>
    <row r="252" spans="1:4" x14ac:dyDescent="0.3">
      <c r="A252" s="70" t="s">
        <v>1691</v>
      </c>
      <c r="B252" s="70" t="s">
        <v>1692</v>
      </c>
      <c r="D252" s="101" t="str">
        <f t="shared" si="3"/>
        <v>CBLCK CAPTAIN BLACK</v>
      </c>
    </row>
    <row r="253" spans="1:4" x14ac:dyDescent="0.3">
      <c r="A253" s="70" t="s">
        <v>1693</v>
      </c>
      <c r="B253" s="70" t="s">
        <v>1694</v>
      </c>
      <c r="D253" s="101" t="str">
        <f t="shared" si="3"/>
        <v>CBPZA CLAYSBURG PIZZA</v>
      </c>
    </row>
    <row r="254" spans="1:4" x14ac:dyDescent="0.3">
      <c r="A254" s="70" t="s">
        <v>1695</v>
      </c>
      <c r="B254" s="70" t="s">
        <v>1696</v>
      </c>
      <c r="D254" s="101" t="str">
        <f t="shared" si="3"/>
        <v>CCROS CRISS CROSS</v>
      </c>
    </row>
    <row r="255" spans="1:4" x14ac:dyDescent="0.3">
      <c r="A255" s="70" t="s">
        <v>1697</v>
      </c>
      <c r="B255" s="70" t="s">
        <v>1698</v>
      </c>
      <c r="D255" s="101" t="str">
        <f t="shared" si="3"/>
        <v>CCRSH COOKIE CRUSH</v>
      </c>
    </row>
    <row r="256" spans="1:4" x14ac:dyDescent="0.3">
      <c r="A256" s="70" t="s">
        <v>1699</v>
      </c>
      <c r="B256" s="70" t="s">
        <v>1700</v>
      </c>
      <c r="D256" s="101" t="str">
        <f t="shared" si="3"/>
        <v>CCRSP COOL CRISP</v>
      </c>
    </row>
    <row r="257" spans="1:4" x14ac:dyDescent="0.3">
      <c r="A257" s="70" t="s">
        <v>1701</v>
      </c>
      <c r="B257" s="70" t="s">
        <v>1702</v>
      </c>
      <c r="D257" s="101" t="str">
        <f t="shared" si="3"/>
        <v>CDBRY CADBURY</v>
      </c>
    </row>
    <row r="258" spans="1:4" x14ac:dyDescent="0.3">
      <c r="A258" s="70" t="s">
        <v>1703</v>
      </c>
      <c r="B258" s="70" t="s">
        <v>1704</v>
      </c>
      <c r="D258" s="101" t="str">
        <f t="shared" ref="D258:D321" si="4">A258&amp;" "&amp;B258</f>
        <v>CDISH CRYSTAL DISH</v>
      </c>
    </row>
    <row r="259" spans="1:4" x14ac:dyDescent="0.3">
      <c r="A259" s="70" t="s">
        <v>1705</v>
      </c>
      <c r="B259" s="70" t="s">
        <v>1705</v>
      </c>
      <c r="D259" s="101" t="s">
        <v>1705</v>
      </c>
    </row>
    <row r="260" spans="1:4" x14ac:dyDescent="0.3">
      <c r="A260" s="70" t="s">
        <v>1706</v>
      </c>
      <c r="B260" s="70" t="s">
        <v>1707</v>
      </c>
      <c r="D260" s="101" t="str">
        <f t="shared" si="4"/>
        <v>CELNE CELLONE BAKERY</v>
      </c>
    </row>
    <row r="261" spans="1:4" x14ac:dyDescent="0.3">
      <c r="A261" s="70" t="s">
        <v>1708</v>
      </c>
      <c r="B261" s="70" t="s">
        <v>1709</v>
      </c>
      <c r="D261" s="101" t="str">
        <f t="shared" si="4"/>
        <v>CFILA CHICK-FIL-A</v>
      </c>
    </row>
    <row r="262" spans="1:4" x14ac:dyDescent="0.3">
      <c r="A262" s="70" t="s">
        <v>1710</v>
      </c>
      <c r="B262" s="70" t="s">
        <v>1711</v>
      </c>
      <c r="D262" s="101" t="str">
        <f t="shared" si="4"/>
        <v>CFOAM SEA FOAM</v>
      </c>
    </row>
    <row r="263" spans="1:4" x14ac:dyDescent="0.3">
      <c r="A263" s="70" t="s">
        <v>1712</v>
      </c>
      <c r="B263" s="70" t="s">
        <v>1713</v>
      </c>
      <c r="D263" s="101" t="str">
        <f t="shared" si="4"/>
        <v>CGINN COLLEGE INN</v>
      </c>
    </row>
    <row r="264" spans="1:4" x14ac:dyDescent="0.3">
      <c r="A264" s="70" t="s">
        <v>1714</v>
      </c>
      <c r="B264" s="70" t="s">
        <v>1715</v>
      </c>
      <c r="D264" s="101" t="str">
        <f t="shared" si="4"/>
        <v>CHALT CHALET</v>
      </c>
    </row>
    <row r="265" spans="1:4" x14ac:dyDescent="0.3">
      <c r="A265" s="70" t="s">
        <v>1716</v>
      </c>
      <c r="B265" s="70" t="s">
        <v>1717</v>
      </c>
      <c r="D265" s="101" t="str">
        <f t="shared" si="4"/>
        <v>CHAMP CHAMPION</v>
      </c>
    </row>
    <row r="266" spans="1:4" x14ac:dyDescent="0.3">
      <c r="A266" s="70" t="s">
        <v>1718</v>
      </c>
      <c r="B266" s="70" t="s">
        <v>1719</v>
      </c>
      <c r="D266" s="101" t="str">
        <f t="shared" si="4"/>
        <v>CHAPS CHAP STICK</v>
      </c>
    </row>
    <row r="267" spans="1:4" x14ac:dyDescent="0.3">
      <c r="A267" s="70" t="s">
        <v>1720</v>
      </c>
      <c r="B267" s="70" t="s">
        <v>1721</v>
      </c>
      <c r="D267" s="101" t="str">
        <f t="shared" si="4"/>
        <v>CHARM CHARMS</v>
      </c>
    </row>
    <row r="268" spans="1:4" x14ac:dyDescent="0.3">
      <c r="A268" s="70" t="s">
        <v>1722</v>
      </c>
      <c r="B268" s="70" t="s">
        <v>1723</v>
      </c>
      <c r="D268" s="101" t="str">
        <f t="shared" si="4"/>
        <v>CHATT CHATTANOOGA</v>
      </c>
    </row>
    <row r="269" spans="1:4" x14ac:dyDescent="0.3">
      <c r="A269" s="70" t="s">
        <v>1724</v>
      </c>
      <c r="B269" s="70" t="s">
        <v>1725</v>
      </c>
      <c r="D269" s="101" t="str">
        <f t="shared" si="4"/>
        <v>CHBLN CHERRY BLEND</v>
      </c>
    </row>
    <row r="270" spans="1:4" x14ac:dyDescent="0.3">
      <c r="A270" s="70" t="s">
        <v>1726</v>
      </c>
      <c r="B270" s="70" t="s">
        <v>1727</v>
      </c>
      <c r="D270" s="101" t="str">
        <f t="shared" si="4"/>
        <v>CHEFC CHEF CRAFT</v>
      </c>
    </row>
    <row r="271" spans="1:4" x14ac:dyDescent="0.3">
      <c r="A271" s="70" t="s">
        <v>1728</v>
      </c>
      <c r="B271" s="70" t="s">
        <v>1729</v>
      </c>
      <c r="D271" s="101" t="str">
        <f t="shared" si="4"/>
        <v>CHEFM CHEF MATE</v>
      </c>
    </row>
    <row r="272" spans="1:4" x14ac:dyDescent="0.3">
      <c r="A272" s="70" t="s">
        <v>1730</v>
      </c>
      <c r="B272" s="70" t="s">
        <v>1731</v>
      </c>
      <c r="D272" s="101" t="str">
        <f t="shared" si="4"/>
        <v>CHEFP CHEF PIERRE</v>
      </c>
    </row>
    <row r="273" spans="1:4" x14ac:dyDescent="0.3">
      <c r="A273" s="70" t="s">
        <v>1732</v>
      </c>
      <c r="B273" s="70" t="s">
        <v>1733</v>
      </c>
      <c r="D273" s="101" t="str">
        <f t="shared" si="4"/>
        <v>CHEFS CHEF'S CUT</v>
      </c>
    </row>
    <row r="274" spans="1:4" x14ac:dyDescent="0.3">
      <c r="A274" s="70" t="s">
        <v>1734</v>
      </c>
      <c r="B274" s="70" t="s">
        <v>1735</v>
      </c>
      <c r="D274" s="101" t="str">
        <f t="shared" si="4"/>
        <v>CHEST CHESTERFIELD</v>
      </c>
    </row>
    <row r="275" spans="1:4" x14ac:dyDescent="0.3">
      <c r="A275" s="70" t="s">
        <v>1736</v>
      </c>
      <c r="B275" s="70" t="s">
        <v>1736</v>
      </c>
      <c r="D275" s="101" t="s">
        <v>1736</v>
      </c>
    </row>
    <row r="276" spans="1:4" x14ac:dyDescent="0.3">
      <c r="A276" s="70" t="s">
        <v>1737</v>
      </c>
      <c r="B276" s="70" t="s">
        <v>1738</v>
      </c>
      <c r="D276" s="101" t="str">
        <f t="shared" si="4"/>
        <v>CHEYN CHEYENNE</v>
      </c>
    </row>
    <row r="277" spans="1:4" x14ac:dyDescent="0.3">
      <c r="A277" s="70" t="s">
        <v>1739</v>
      </c>
      <c r="B277" s="70" t="s">
        <v>1740</v>
      </c>
      <c r="D277" s="101" t="str">
        <f t="shared" si="4"/>
        <v>CHICH CHI CHI'S</v>
      </c>
    </row>
    <row r="278" spans="1:4" x14ac:dyDescent="0.3">
      <c r="A278" s="70" t="s">
        <v>1741</v>
      </c>
      <c r="B278" s="70" t="s">
        <v>1742</v>
      </c>
      <c r="D278" s="101" t="str">
        <f t="shared" si="4"/>
        <v>CHILL CLOVER HILL</v>
      </c>
    </row>
    <row r="279" spans="1:4" x14ac:dyDescent="0.3">
      <c r="A279" s="70" t="s">
        <v>1743</v>
      </c>
      <c r="B279" s="70" t="s">
        <v>1744</v>
      </c>
      <c r="D279" s="101" t="str">
        <f t="shared" si="4"/>
        <v>CHIQ CHIQUITA</v>
      </c>
    </row>
    <row r="280" spans="1:4" x14ac:dyDescent="0.3">
      <c r="A280" s="70" t="s">
        <v>1745</v>
      </c>
      <c r="B280" s="70" t="s">
        <v>1746</v>
      </c>
      <c r="D280" s="101" t="str">
        <f t="shared" si="4"/>
        <v>CHLEE CHILLEE</v>
      </c>
    </row>
    <row r="281" spans="1:4" x14ac:dyDescent="0.3">
      <c r="A281" s="70" t="s">
        <v>1747</v>
      </c>
      <c r="B281" s="70" t="s">
        <v>1748</v>
      </c>
      <c r="D281" s="101" t="str">
        <f t="shared" si="4"/>
        <v>CHLOR CHLORASEPTIC</v>
      </c>
    </row>
    <row r="282" spans="1:4" x14ac:dyDescent="0.3">
      <c r="A282" s="70" t="s">
        <v>1749</v>
      </c>
      <c r="B282" s="70" t="s">
        <v>1750</v>
      </c>
      <c r="D282" s="101" t="str">
        <f t="shared" si="4"/>
        <v>CHOBI CHOBANI</v>
      </c>
    </row>
    <row r="283" spans="1:4" x14ac:dyDescent="0.3">
      <c r="A283" s="70" t="s">
        <v>1751</v>
      </c>
      <c r="B283" s="70" t="s">
        <v>1752</v>
      </c>
      <c r="D283" s="101" t="str">
        <f t="shared" si="4"/>
        <v>CHORE CHORE BOY</v>
      </c>
    </row>
    <row r="284" spans="1:4" x14ac:dyDescent="0.3">
      <c r="A284" s="70" t="s">
        <v>1753</v>
      </c>
      <c r="B284" s="70" t="s">
        <v>1754</v>
      </c>
      <c r="D284" s="101" t="str">
        <f t="shared" si="4"/>
        <v>CHRCH CHURCH BROTHERS</v>
      </c>
    </row>
    <row r="285" spans="1:4" x14ac:dyDescent="0.3">
      <c r="A285" s="70" t="s">
        <v>1755</v>
      </c>
      <c r="B285" s="70" t="s">
        <v>1756</v>
      </c>
      <c r="D285" s="101" t="str">
        <f t="shared" si="4"/>
        <v>CHRLY CHARLIE'S SPEC</v>
      </c>
    </row>
    <row r="286" spans="1:4" x14ac:dyDescent="0.3">
      <c r="A286" s="70" t="s">
        <v>1757</v>
      </c>
      <c r="B286" s="70" t="s">
        <v>1758</v>
      </c>
      <c r="D286" s="101" t="str">
        <f t="shared" si="4"/>
        <v>CHRMN CHARMIN</v>
      </c>
    </row>
    <row r="287" spans="1:4" x14ac:dyDescent="0.3">
      <c r="A287" s="70" t="s">
        <v>1759</v>
      </c>
      <c r="B287" s="70" t="s">
        <v>1760</v>
      </c>
      <c r="D287" s="101" t="str">
        <f t="shared" si="4"/>
        <v>CHSWC CHEESEWICH</v>
      </c>
    </row>
    <row r="288" spans="1:4" x14ac:dyDescent="0.3">
      <c r="A288" s="70" t="s">
        <v>1761</v>
      </c>
      <c r="B288" s="70" t="s">
        <v>1762</v>
      </c>
      <c r="D288" s="101" t="str">
        <f t="shared" si="4"/>
        <v>CHUPA CHUPA CHUPS</v>
      </c>
    </row>
    <row r="289" spans="1:4" x14ac:dyDescent="0.3">
      <c r="A289" s="70" t="s">
        <v>1763</v>
      </c>
      <c r="B289" s="70" t="s">
        <v>1764</v>
      </c>
      <c r="D289" s="101" t="str">
        <f t="shared" si="4"/>
        <v>CHXMX CHEX MIX</v>
      </c>
    </row>
    <row r="290" spans="1:4" x14ac:dyDescent="0.3">
      <c r="A290" s="70" t="s">
        <v>1765</v>
      </c>
      <c r="B290" s="70" t="s">
        <v>1766</v>
      </c>
      <c r="D290" s="101" t="str">
        <f t="shared" si="4"/>
        <v>CHZIT CHEEZ IT</v>
      </c>
    </row>
    <row r="291" spans="1:4" x14ac:dyDescent="0.3">
      <c r="A291" s="70" t="s">
        <v>1767</v>
      </c>
      <c r="B291" s="70" t="s">
        <v>156</v>
      </c>
      <c r="D291" s="101" t="str">
        <f t="shared" si="4"/>
        <v>CIG CIGARETTES</v>
      </c>
    </row>
    <row r="292" spans="1:4" x14ac:dyDescent="0.3">
      <c r="A292" s="70" t="s">
        <v>1768</v>
      </c>
      <c r="B292" s="70" t="s">
        <v>1769</v>
      </c>
      <c r="D292" s="101" t="str">
        <f t="shared" si="4"/>
        <v>CIGJG CIGJIG</v>
      </c>
    </row>
    <row r="293" spans="1:4" x14ac:dyDescent="0.3">
      <c r="A293" s="70" t="s">
        <v>1770</v>
      </c>
      <c r="B293" s="70" t="s">
        <v>1770</v>
      </c>
      <c r="D293" s="101" t="s">
        <v>1770</v>
      </c>
    </row>
    <row r="294" spans="1:4" x14ac:dyDescent="0.3">
      <c r="A294" s="70" t="s">
        <v>1771</v>
      </c>
      <c r="B294" s="70" t="s">
        <v>1772</v>
      </c>
      <c r="D294" s="101" t="str">
        <f t="shared" si="4"/>
        <v>CLARI CLARITIN</v>
      </c>
    </row>
    <row r="295" spans="1:4" x14ac:dyDescent="0.3">
      <c r="A295" s="70" t="s">
        <v>1773</v>
      </c>
      <c r="B295" s="70" t="s">
        <v>1773</v>
      </c>
      <c r="D295" s="101" t="s">
        <v>1773</v>
      </c>
    </row>
    <row r="296" spans="1:4" x14ac:dyDescent="0.3">
      <c r="A296" s="70" t="s">
        <v>1774</v>
      </c>
      <c r="B296" s="70" t="s">
        <v>1775</v>
      </c>
      <c r="D296" s="101" t="str">
        <f t="shared" si="4"/>
        <v>CLAUS CLAUSSEN</v>
      </c>
    </row>
    <row r="297" spans="1:4" x14ac:dyDescent="0.3">
      <c r="A297" s="70" t="s">
        <v>1776</v>
      </c>
      <c r="B297" s="70" t="s">
        <v>1777</v>
      </c>
      <c r="D297" s="101" t="str">
        <f t="shared" si="4"/>
        <v>CLAXT CLAXTON</v>
      </c>
    </row>
    <row r="298" spans="1:4" x14ac:dyDescent="0.3">
      <c r="A298" s="70" t="s">
        <v>1778</v>
      </c>
      <c r="B298" s="70" t="s">
        <v>1779</v>
      </c>
      <c r="D298" s="101" t="str">
        <f t="shared" si="4"/>
        <v>CLEAR CLEARFIELD CHS</v>
      </c>
    </row>
    <row r="299" spans="1:4" x14ac:dyDescent="0.3">
      <c r="A299" s="70" t="s">
        <v>1780</v>
      </c>
      <c r="B299" s="70" t="s">
        <v>1781</v>
      </c>
      <c r="D299" s="101" t="str">
        <f t="shared" si="4"/>
        <v>CLIF CLIF BAR</v>
      </c>
    </row>
    <row r="300" spans="1:4" x14ac:dyDescent="0.3">
      <c r="A300" s="70" t="s">
        <v>1782</v>
      </c>
      <c r="B300" s="70" t="s">
        <v>1783</v>
      </c>
      <c r="D300" s="101" t="str">
        <f t="shared" si="4"/>
        <v>CLIGH CRYSTAL LIGHT</v>
      </c>
    </row>
    <row r="301" spans="1:4" x14ac:dyDescent="0.3">
      <c r="A301" s="70" t="s">
        <v>1784</v>
      </c>
      <c r="B301" s="70" t="s">
        <v>1784</v>
      </c>
      <c r="D301" s="101" t="str">
        <f t="shared" si="4"/>
        <v>CLIO CLIO</v>
      </c>
    </row>
    <row r="302" spans="1:4" x14ac:dyDescent="0.3">
      <c r="A302" s="70" t="s">
        <v>1785</v>
      </c>
      <c r="B302" s="70" t="s">
        <v>1786</v>
      </c>
      <c r="D302" s="101" t="str">
        <f t="shared" si="4"/>
        <v>CLIPP CLIPPER LIGHTER</v>
      </c>
    </row>
    <row r="303" spans="1:4" x14ac:dyDescent="0.3">
      <c r="A303" s="70" t="s">
        <v>1787</v>
      </c>
      <c r="B303" s="70" t="s">
        <v>1788</v>
      </c>
      <c r="D303" s="101" t="str">
        <f t="shared" si="4"/>
        <v>CLORX CLOROX</v>
      </c>
    </row>
    <row r="304" spans="1:4" x14ac:dyDescent="0.3">
      <c r="A304" s="70" t="s">
        <v>1789</v>
      </c>
      <c r="B304" s="70" t="s">
        <v>1790</v>
      </c>
      <c r="D304" s="101" t="str">
        <f t="shared" si="4"/>
        <v>CLYDE CLYDE'S</v>
      </c>
    </row>
    <row r="305" spans="1:4" x14ac:dyDescent="0.3">
      <c r="A305" s="70" t="s">
        <v>1791</v>
      </c>
      <c r="B305" s="70" t="s">
        <v>1792</v>
      </c>
      <c r="D305" s="101" t="str">
        <f t="shared" si="4"/>
        <v>CMAST CARVEMASTER</v>
      </c>
    </row>
    <row r="306" spans="1:4" x14ac:dyDescent="0.3">
      <c r="A306" s="70" t="s">
        <v>1793</v>
      </c>
      <c r="B306" s="70" t="s">
        <v>1794</v>
      </c>
      <c r="D306" s="101" t="str">
        <f t="shared" si="4"/>
        <v>CMATE COFFEE MATE</v>
      </c>
    </row>
    <row r="307" spans="1:4" x14ac:dyDescent="0.3">
      <c r="A307" s="70" t="s">
        <v>1795</v>
      </c>
      <c r="B307" s="70" t="s">
        <v>1796</v>
      </c>
      <c r="D307" s="101" t="str">
        <f t="shared" si="4"/>
        <v>CMPNI CAMPIONI</v>
      </c>
    </row>
    <row r="308" spans="1:4" x14ac:dyDescent="0.3">
      <c r="A308" s="70" t="s">
        <v>1797</v>
      </c>
      <c r="B308" s="70" t="s">
        <v>1798</v>
      </c>
      <c r="D308" s="101" t="str">
        <f t="shared" si="4"/>
        <v>CNDIP CANNADIPS</v>
      </c>
    </row>
    <row r="309" spans="1:4" x14ac:dyDescent="0.3">
      <c r="A309" s="70" t="s">
        <v>1799</v>
      </c>
      <c r="B309" s="70" t="s">
        <v>1800</v>
      </c>
      <c r="D309" s="101" t="str">
        <f t="shared" si="4"/>
        <v>CNIBL CHUNK NIBBLES</v>
      </c>
    </row>
    <row r="310" spans="1:4" x14ac:dyDescent="0.3">
      <c r="A310" s="70" t="s">
        <v>1801</v>
      </c>
      <c r="B310" s="70" t="s">
        <v>1802</v>
      </c>
      <c r="D310" s="101" t="str">
        <f t="shared" si="4"/>
        <v>COBRT COBERT</v>
      </c>
    </row>
    <row r="311" spans="1:4" x14ac:dyDescent="0.3">
      <c r="A311" s="70" t="s">
        <v>1803</v>
      </c>
      <c r="B311" s="70" t="s">
        <v>1804</v>
      </c>
      <c r="D311" s="101" t="str">
        <f t="shared" si="4"/>
        <v>COHBA COHIBA</v>
      </c>
    </row>
    <row r="312" spans="1:4" x14ac:dyDescent="0.3">
      <c r="A312" s="70" t="s">
        <v>1805</v>
      </c>
      <c r="B312" s="70" t="s">
        <v>1806</v>
      </c>
      <c r="D312" s="101" t="str">
        <f t="shared" si="4"/>
        <v>COKE COCA COLA</v>
      </c>
    </row>
    <row r="313" spans="1:4" x14ac:dyDescent="0.3">
      <c r="A313" s="70" t="s">
        <v>1807</v>
      </c>
      <c r="B313" s="70" t="s">
        <v>1807</v>
      </c>
      <c r="D313" s="101" t="str">
        <f t="shared" si="4"/>
        <v>COLES COLES</v>
      </c>
    </row>
    <row r="314" spans="1:4" x14ac:dyDescent="0.3">
      <c r="A314" s="70" t="s">
        <v>1808</v>
      </c>
      <c r="B314" s="70" t="s">
        <v>1809</v>
      </c>
      <c r="D314" s="101" t="str">
        <f t="shared" si="4"/>
        <v>COLGT COLGATE</v>
      </c>
    </row>
    <row r="315" spans="1:4" x14ac:dyDescent="0.3">
      <c r="A315" s="70" t="s">
        <v>1810</v>
      </c>
      <c r="B315" s="70" t="s">
        <v>1811</v>
      </c>
      <c r="D315" s="101" t="str">
        <f t="shared" si="4"/>
        <v>COLMN COLEMAN</v>
      </c>
    </row>
    <row r="316" spans="1:4" x14ac:dyDescent="0.3">
      <c r="A316" s="70" t="s">
        <v>1812</v>
      </c>
      <c r="B316" s="70" t="s">
        <v>1813</v>
      </c>
      <c r="D316" s="101" t="str">
        <f t="shared" si="4"/>
        <v>COMBO COMBOS</v>
      </c>
    </row>
    <row r="317" spans="1:4" x14ac:dyDescent="0.3">
      <c r="A317" s="70" t="s">
        <v>1814</v>
      </c>
      <c r="B317" s="70" t="s">
        <v>1814</v>
      </c>
      <c r="D317" s="101" t="str">
        <f t="shared" si="4"/>
        <v>COMET COMET</v>
      </c>
    </row>
    <row r="318" spans="1:4" x14ac:dyDescent="0.3">
      <c r="A318" s="70" t="s">
        <v>1815</v>
      </c>
      <c r="B318" s="70" t="s">
        <v>1816</v>
      </c>
      <c r="D318" s="101" t="str">
        <f t="shared" si="4"/>
        <v>CON Y CON YEAGER</v>
      </c>
    </row>
    <row r="319" spans="1:4" x14ac:dyDescent="0.3">
      <c r="A319" s="70" t="s">
        <v>1817</v>
      </c>
      <c r="B319" s="70" t="s">
        <v>1818</v>
      </c>
      <c r="D319" s="101" t="str">
        <f t="shared" si="4"/>
        <v>CONAR CONAIR</v>
      </c>
    </row>
    <row r="320" spans="1:4" x14ac:dyDescent="0.3">
      <c r="A320" s="70" t="s">
        <v>1819</v>
      </c>
      <c r="B320" s="70" t="s">
        <v>1820</v>
      </c>
      <c r="D320" s="101" t="str">
        <f t="shared" si="4"/>
        <v>CONC CONCORD</v>
      </c>
    </row>
    <row r="321" spans="1:4" x14ac:dyDescent="0.3">
      <c r="A321" s="70" t="s">
        <v>1821</v>
      </c>
      <c r="B321" s="70" t="s">
        <v>1822</v>
      </c>
      <c r="D321" s="101" t="str">
        <f t="shared" si="4"/>
        <v>CONTC CONTAC</v>
      </c>
    </row>
    <row r="322" spans="1:4" x14ac:dyDescent="0.3">
      <c r="A322" s="70" t="s">
        <v>1823</v>
      </c>
      <c r="B322" s="70" t="s">
        <v>1824</v>
      </c>
      <c r="D322" s="101" t="str">
        <f t="shared" ref="D322:D385" si="5">A322&amp;" "&amp;B322</f>
        <v>CONTD CONTADINA</v>
      </c>
    </row>
    <row r="323" spans="1:4" x14ac:dyDescent="0.3">
      <c r="A323" s="70" t="s">
        <v>1825</v>
      </c>
      <c r="B323" s="70" t="s">
        <v>1826</v>
      </c>
      <c r="D323" s="101" t="str">
        <f t="shared" si="5"/>
        <v>COOP COOPER CHEESE</v>
      </c>
    </row>
    <row r="324" spans="1:4" x14ac:dyDescent="0.3">
      <c r="A324" s="70" t="s">
        <v>1827</v>
      </c>
      <c r="B324" s="70" t="s">
        <v>1828</v>
      </c>
      <c r="D324" s="101" t="str">
        <f t="shared" si="5"/>
        <v>COOPR COOPER</v>
      </c>
    </row>
    <row r="325" spans="1:4" x14ac:dyDescent="0.3">
      <c r="A325" s="70" t="s">
        <v>1829</v>
      </c>
      <c r="B325" s="70" t="s">
        <v>1829</v>
      </c>
      <c r="D325" s="101" t="str">
        <f t="shared" si="5"/>
        <v>COPE COPE</v>
      </c>
    </row>
    <row r="326" spans="1:4" x14ac:dyDescent="0.3">
      <c r="A326" s="70" t="s">
        <v>1830</v>
      </c>
      <c r="B326" s="70" t="s">
        <v>1831</v>
      </c>
      <c r="D326" s="101" t="str">
        <f t="shared" si="5"/>
        <v>COPEN COPENHAGEN</v>
      </c>
    </row>
    <row r="327" spans="1:4" x14ac:dyDescent="0.3">
      <c r="A327" s="70" t="s">
        <v>1832</v>
      </c>
      <c r="B327" s="70" t="s">
        <v>1833</v>
      </c>
      <c r="D327" s="101" t="str">
        <f t="shared" si="5"/>
        <v>CORIN CORINTHIAN</v>
      </c>
    </row>
    <row r="328" spans="1:4" x14ac:dyDescent="0.3">
      <c r="A328" s="70" t="s">
        <v>1834</v>
      </c>
      <c r="B328" s="70" t="s">
        <v>1835</v>
      </c>
      <c r="D328" s="101" t="str">
        <f t="shared" si="5"/>
        <v>CORSO CORSO COOKIES</v>
      </c>
    </row>
    <row r="329" spans="1:4" x14ac:dyDescent="0.3">
      <c r="A329" s="70" t="s">
        <v>1836</v>
      </c>
      <c r="B329" s="70" t="s">
        <v>1837</v>
      </c>
      <c r="D329" s="101" t="str">
        <f t="shared" si="5"/>
        <v>COS CHICKEN OF SEA</v>
      </c>
    </row>
    <row r="330" spans="1:4" x14ac:dyDescent="0.3">
      <c r="A330" s="70" t="s">
        <v>1838</v>
      </c>
      <c r="B330" s="70" t="s">
        <v>1839</v>
      </c>
      <c r="D330" s="101" t="str">
        <f t="shared" si="5"/>
        <v>COSMO COSMO'S</v>
      </c>
    </row>
    <row r="331" spans="1:4" x14ac:dyDescent="0.3">
      <c r="A331" s="70" t="s">
        <v>1840</v>
      </c>
      <c r="B331" s="70" t="s">
        <v>1841</v>
      </c>
      <c r="D331" s="101" t="str">
        <f t="shared" si="5"/>
        <v>COSTZ COSTANZO'S</v>
      </c>
    </row>
    <row r="332" spans="1:4" x14ac:dyDescent="0.3">
      <c r="A332" s="70" t="s">
        <v>1842</v>
      </c>
      <c r="B332" s="70" t="s">
        <v>1843</v>
      </c>
      <c r="D332" s="101" t="str">
        <f t="shared" si="5"/>
        <v>COTTN COTTONELLE</v>
      </c>
    </row>
    <row r="333" spans="1:4" x14ac:dyDescent="0.3">
      <c r="A333" s="70" t="s">
        <v>1844</v>
      </c>
      <c r="B333" s="70" t="s">
        <v>1845</v>
      </c>
      <c r="D333" s="101" t="str">
        <f t="shared" si="5"/>
        <v>COUGR COUGAR</v>
      </c>
    </row>
    <row r="334" spans="1:4" x14ac:dyDescent="0.3">
      <c r="A334" s="70" t="s">
        <v>1846</v>
      </c>
      <c r="B334" s="70" t="s">
        <v>1847</v>
      </c>
      <c r="D334" s="101" t="str">
        <f t="shared" si="5"/>
        <v>COWHT CREAM OF WHEAT</v>
      </c>
    </row>
    <row r="335" spans="1:4" x14ac:dyDescent="0.3">
      <c r="A335" s="70" t="s">
        <v>1848</v>
      </c>
      <c r="B335" s="70" t="s">
        <v>1849</v>
      </c>
      <c r="D335" s="101" t="str">
        <f t="shared" si="5"/>
        <v>COWTL COW TALES</v>
      </c>
    </row>
    <row r="336" spans="1:4" x14ac:dyDescent="0.3">
      <c r="A336" s="70" t="s">
        <v>1850</v>
      </c>
      <c r="B336" s="70" t="s">
        <v>1851</v>
      </c>
      <c r="D336" s="101" t="str">
        <f t="shared" si="5"/>
        <v>CPRTN COPPERTONE</v>
      </c>
    </row>
    <row r="337" spans="1:4" x14ac:dyDescent="0.3">
      <c r="A337" s="70" t="s">
        <v>1852</v>
      </c>
      <c r="B337" s="70" t="s">
        <v>1852</v>
      </c>
      <c r="D337" s="101" t="str">
        <f t="shared" si="5"/>
        <v>CREEK CREEK</v>
      </c>
    </row>
    <row r="338" spans="1:4" x14ac:dyDescent="0.3">
      <c r="A338" s="70" t="s">
        <v>1853</v>
      </c>
      <c r="B338" s="70" t="s">
        <v>1853</v>
      </c>
      <c r="D338" s="101" t="str">
        <f t="shared" si="5"/>
        <v>CREST CREST</v>
      </c>
    </row>
    <row r="339" spans="1:4" x14ac:dyDescent="0.3">
      <c r="A339" s="70" t="s">
        <v>1854</v>
      </c>
      <c r="B339" s="70" t="s">
        <v>1855</v>
      </c>
      <c r="D339" s="101" t="str">
        <f t="shared" si="5"/>
        <v>CRETR CRETORS</v>
      </c>
    </row>
    <row r="340" spans="1:4" x14ac:dyDescent="0.3">
      <c r="A340" s="70" t="s">
        <v>1856</v>
      </c>
      <c r="B340" s="70" t="s">
        <v>1857</v>
      </c>
      <c r="D340" s="101" t="str">
        <f t="shared" si="5"/>
        <v>CRISC CRISCO</v>
      </c>
    </row>
    <row r="341" spans="1:4" x14ac:dyDescent="0.3">
      <c r="A341" s="70" t="s">
        <v>1858</v>
      </c>
      <c r="B341" s="70" t="s">
        <v>1859</v>
      </c>
      <c r="D341" s="101" t="str">
        <f t="shared" si="5"/>
        <v>CRLNA CAROLINA</v>
      </c>
    </row>
    <row r="342" spans="1:4" x14ac:dyDescent="0.3">
      <c r="A342" s="70" t="s">
        <v>1860</v>
      </c>
      <c r="B342" s="70" t="s">
        <v>1861</v>
      </c>
      <c r="D342" s="101" t="str">
        <f t="shared" si="5"/>
        <v>CRLTN CARLTON</v>
      </c>
    </row>
    <row r="343" spans="1:4" x14ac:dyDescent="0.3">
      <c r="A343" s="70" t="s">
        <v>1862</v>
      </c>
      <c r="B343" s="70" t="s">
        <v>1863</v>
      </c>
      <c r="D343" s="101" t="str">
        <f t="shared" si="5"/>
        <v>CRNAT CARNATION</v>
      </c>
    </row>
    <row r="344" spans="1:4" x14ac:dyDescent="0.3">
      <c r="A344" s="70" t="s">
        <v>1864</v>
      </c>
      <c r="B344" s="70" t="s">
        <v>1865</v>
      </c>
      <c r="D344" s="101" t="str">
        <f t="shared" si="5"/>
        <v>CRNRB CORNER BOOTH</v>
      </c>
    </row>
    <row r="345" spans="1:4" x14ac:dyDescent="0.3">
      <c r="A345" s="70" t="s">
        <v>1866</v>
      </c>
      <c r="B345" s="70" t="s">
        <v>1867</v>
      </c>
      <c r="D345" s="101" t="str">
        <f t="shared" si="5"/>
        <v>CROCK COUNTRY CROCK</v>
      </c>
    </row>
    <row r="346" spans="1:4" x14ac:dyDescent="0.3">
      <c r="A346" s="70" t="s">
        <v>1868</v>
      </c>
      <c r="B346" s="70" t="s">
        <v>1869</v>
      </c>
      <c r="D346" s="101" t="str">
        <f t="shared" si="5"/>
        <v>CROWN CROWNS</v>
      </c>
    </row>
    <row r="347" spans="1:4" x14ac:dyDescent="0.3">
      <c r="A347" s="70" t="s">
        <v>1870</v>
      </c>
      <c r="B347" s="70" t="s">
        <v>1870</v>
      </c>
      <c r="D347" s="101" t="str">
        <f t="shared" si="5"/>
        <v>CRUSH CRUSH</v>
      </c>
    </row>
    <row r="348" spans="1:4" x14ac:dyDescent="0.3">
      <c r="A348" s="70" t="s">
        <v>1871</v>
      </c>
      <c r="B348" s="70" t="s">
        <v>1872</v>
      </c>
      <c r="D348" s="101" t="str">
        <f t="shared" si="5"/>
        <v>CRYST CRYSTAL</v>
      </c>
    </row>
    <row r="349" spans="1:4" x14ac:dyDescent="0.3">
      <c r="A349" s="70" t="s">
        <v>1873</v>
      </c>
      <c r="B349" s="70" t="s">
        <v>1874</v>
      </c>
      <c r="D349" s="101" t="str">
        <f t="shared" si="5"/>
        <v>CSCDE CASCADE</v>
      </c>
    </row>
    <row r="350" spans="1:4" x14ac:dyDescent="0.3">
      <c r="A350" s="70" t="s">
        <v>1875</v>
      </c>
      <c r="B350" s="70" t="s">
        <v>1876</v>
      </c>
      <c r="D350" s="101" t="str">
        <f t="shared" si="5"/>
        <v>CSRNA CESARINA</v>
      </c>
    </row>
    <row r="351" spans="1:4" x14ac:dyDescent="0.3">
      <c r="A351" s="70" t="s">
        <v>1877</v>
      </c>
      <c r="B351" s="70" t="s">
        <v>1878</v>
      </c>
      <c r="D351" s="101" t="str">
        <f t="shared" si="5"/>
        <v>CSTLE CASTLE SPICES</v>
      </c>
    </row>
    <row r="352" spans="1:4" x14ac:dyDescent="0.3">
      <c r="A352" s="70" t="s">
        <v>1879</v>
      </c>
      <c r="B352" s="70" t="s">
        <v>1880</v>
      </c>
      <c r="D352" s="101" t="str">
        <f t="shared" si="5"/>
        <v>CSTOR COUNTRY STORE</v>
      </c>
    </row>
    <row r="353" spans="1:4" x14ac:dyDescent="0.3">
      <c r="A353" s="70" t="s">
        <v>1881</v>
      </c>
      <c r="B353" s="70" t="s">
        <v>1882</v>
      </c>
      <c r="D353" s="101" t="str">
        <f t="shared" si="5"/>
        <v>CTIME COUNTRY TIME</v>
      </c>
    </row>
    <row r="354" spans="1:4" x14ac:dyDescent="0.3">
      <c r="A354" s="70" t="s">
        <v>1883</v>
      </c>
      <c r="B354" s="70" t="s">
        <v>1884</v>
      </c>
      <c r="D354" s="101" t="str">
        <f t="shared" si="5"/>
        <v>CTRHL CARTER HALL</v>
      </c>
    </row>
    <row r="355" spans="1:4" x14ac:dyDescent="0.3">
      <c r="A355" s="70" t="s">
        <v>1885</v>
      </c>
      <c r="B355" s="70" t="s">
        <v>1886</v>
      </c>
      <c r="D355" s="101" t="str">
        <f t="shared" si="5"/>
        <v>CUBAN CUBAN ROUNDS</v>
      </c>
    </row>
    <row r="356" spans="1:4" x14ac:dyDescent="0.3">
      <c r="A356" s="70" t="s">
        <v>1887</v>
      </c>
      <c r="B356" s="70" t="s">
        <v>1887</v>
      </c>
      <c r="D356" s="101" t="str">
        <f t="shared" si="5"/>
        <v>CUE CUE</v>
      </c>
    </row>
    <row r="357" spans="1:4" x14ac:dyDescent="0.3">
      <c r="A357" s="70" t="s">
        <v>1888</v>
      </c>
      <c r="B357" s="70" t="s">
        <v>1888</v>
      </c>
      <c r="D357" s="101" t="str">
        <f t="shared" si="5"/>
        <v>CURE CURE</v>
      </c>
    </row>
    <row r="358" spans="1:4" x14ac:dyDescent="0.3">
      <c r="A358" s="70" t="s">
        <v>1889</v>
      </c>
      <c r="B358" s="70" t="s">
        <v>1890</v>
      </c>
      <c r="D358" s="101" t="str">
        <f t="shared" si="5"/>
        <v>CUSTM CUSTOM CULINARY</v>
      </c>
    </row>
    <row r="359" spans="1:4" x14ac:dyDescent="0.3">
      <c r="A359" s="70" t="s">
        <v>1891</v>
      </c>
      <c r="B359" s="70" t="s">
        <v>1892</v>
      </c>
      <c r="D359" s="101" t="str">
        <f t="shared" si="5"/>
        <v>CUTTR CUTTER</v>
      </c>
    </row>
    <row r="360" spans="1:4" x14ac:dyDescent="0.3">
      <c r="A360" s="70" t="s">
        <v>1893</v>
      </c>
      <c r="B360" s="70" t="s">
        <v>1894</v>
      </c>
      <c r="D360" s="101" t="str">
        <f t="shared" si="5"/>
        <v>CWHIP COOL WHIP</v>
      </c>
    </row>
    <row r="361" spans="1:4" x14ac:dyDescent="0.3">
      <c r="A361" s="70" t="s">
        <v>1895</v>
      </c>
      <c r="B361" s="70" t="s">
        <v>1896</v>
      </c>
      <c r="D361" s="101" t="str">
        <f t="shared" si="5"/>
        <v>CWR CASTLE WOOD RES</v>
      </c>
    </row>
    <row r="362" spans="1:4" x14ac:dyDescent="0.3">
      <c r="A362" s="70" t="s">
        <v>1897</v>
      </c>
      <c r="B362" s="70" t="s">
        <v>1898</v>
      </c>
      <c r="D362" s="101" t="str">
        <f t="shared" si="5"/>
        <v>CYCLN CYCLONE CANDY</v>
      </c>
    </row>
    <row r="363" spans="1:4" x14ac:dyDescent="0.3">
      <c r="A363" s="70" t="s">
        <v>1899</v>
      </c>
      <c r="B363" s="70" t="s">
        <v>1899</v>
      </c>
      <c r="D363" s="101" t="str">
        <f t="shared" si="5"/>
        <v>CYRUS CYRUS</v>
      </c>
    </row>
    <row r="364" spans="1:4" x14ac:dyDescent="0.3">
      <c r="A364" s="70" t="s">
        <v>1900</v>
      </c>
      <c r="B364" s="70" t="s">
        <v>1901</v>
      </c>
      <c r="D364" s="101" t="str">
        <f t="shared" si="5"/>
        <v>DADRB DAD'S ROOT BEER</v>
      </c>
    </row>
    <row r="365" spans="1:4" x14ac:dyDescent="0.3">
      <c r="A365" s="70" t="s">
        <v>1902</v>
      </c>
      <c r="B365" s="70" t="s">
        <v>1903</v>
      </c>
      <c r="D365" s="101" t="str">
        <f t="shared" si="5"/>
        <v>DADS DADS PET FOOD</v>
      </c>
    </row>
    <row r="366" spans="1:4" x14ac:dyDescent="0.3">
      <c r="A366" s="70" t="s">
        <v>1904</v>
      </c>
      <c r="B366" s="70" t="s">
        <v>1905</v>
      </c>
      <c r="D366" s="101" t="str">
        <f t="shared" si="5"/>
        <v>DAILY DAILY'S</v>
      </c>
    </row>
    <row r="367" spans="1:4" x14ac:dyDescent="0.3">
      <c r="A367" s="70" t="s">
        <v>1906</v>
      </c>
      <c r="B367" s="70" t="s">
        <v>1906</v>
      </c>
      <c r="D367" s="101" t="str">
        <f t="shared" si="5"/>
        <v>DAISY DAISY</v>
      </c>
    </row>
    <row r="368" spans="1:4" x14ac:dyDescent="0.3">
      <c r="A368" s="70" t="s">
        <v>1907</v>
      </c>
      <c r="B368" s="70" t="s">
        <v>1907</v>
      </c>
      <c r="D368" s="101" t="str">
        <f t="shared" si="5"/>
        <v>DAK DAK</v>
      </c>
    </row>
    <row r="369" spans="1:4" x14ac:dyDescent="0.3">
      <c r="A369" s="70" t="s">
        <v>1908</v>
      </c>
      <c r="B369" s="70" t="s">
        <v>1909</v>
      </c>
      <c r="D369" s="101" t="str">
        <f t="shared" si="5"/>
        <v>DANON DANNON</v>
      </c>
    </row>
    <row r="370" spans="1:4" x14ac:dyDescent="0.3">
      <c r="A370" s="70" t="s">
        <v>1910</v>
      </c>
      <c r="B370" s="70" t="s">
        <v>1910</v>
      </c>
      <c r="D370" s="101" t="str">
        <f t="shared" si="5"/>
        <v>DART DART</v>
      </c>
    </row>
    <row r="371" spans="1:4" x14ac:dyDescent="0.3">
      <c r="A371" s="70" t="s">
        <v>1911</v>
      </c>
      <c r="B371" s="70" t="s">
        <v>1912</v>
      </c>
      <c r="D371" s="101" t="str">
        <f t="shared" si="5"/>
        <v>DAVDS DAVID SUNFLOWER</v>
      </c>
    </row>
    <row r="372" spans="1:4" x14ac:dyDescent="0.3">
      <c r="A372" s="70" t="s">
        <v>1913</v>
      </c>
      <c r="B372" s="70" t="s">
        <v>1914</v>
      </c>
      <c r="D372" s="101" t="str">
        <f t="shared" si="5"/>
        <v>DAVID DAVID'S COOKIES</v>
      </c>
    </row>
    <row r="373" spans="1:4" x14ac:dyDescent="0.3">
      <c r="A373" s="70" t="s">
        <v>1915</v>
      </c>
      <c r="B373" s="70" t="s">
        <v>1915</v>
      </c>
      <c r="D373" s="101" t="str">
        <f t="shared" si="5"/>
        <v>DAWN DAWN</v>
      </c>
    </row>
    <row r="374" spans="1:4" x14ac:dyDescent="0.3">
      <c r="A374" s="70" t="s">
        <v>1916</v>
      </c>
      <c r="B374" s="70" t="s">
        <v>1917</v>
      </c>
      <c r="D374" s="101" t="str">
        <f t="shared" si="5"/>
        <v>DAYQL DAYQUIL</v>
      </c>
    </row>
    <row r="375" spans="1:4" x14ac:dyDescent="0.3">
      <c r="A375" s="70" t="s">
        <v>1918</v>
      </c>
      <c r="B375" s="70" t="s">
        <v>1919</v>
      </c>
      <c r="D375" s="101" t="str">
        <f t="shared" si="5"/>
        <v>DBAKY DAISY BAKERY</v>
      </c>
    </row>
    <row r="376" spans="1:4" x14ac:dyDescent="0.3">
      <c r="A376" s="70" t="s">
        <v>1920</v>
      </c>
      <c r="B376" s="70" t="s">
        <v>1921</v>
      </c>
      <c r="D376" s="101" t="str">
        <f t="shared" si="5"/>
        <v>DCNTY DUTCH COUNTRY</v>
      </c>
    </row>
    <row r="377" spans="1:4" x14ac:dyDescent="0.3">
      <c r="A377" s="70" t="s">
        <v>1922</v>
      </c>
      <c r="B377" s="70" t="s">
        <v>1923</v>
      </c>
      <c r="D377" s="101" t="str">
        <f t="shared" si="5"/>
        <v>DCRYS DIAMOND CRYSTAL</v>
      </c>
    </row>
    <row r="378" spans="1:4" x14ac:dyDescent="0.3">
      <c r="A378" s="70" t="s">
        <v>1924</v>
      </c>
      <c r="B378" s="70" t="s">
        <v>1925</v>
      </c>
      <c r="D378" s="101" t="str">
        <f t="shared" si="5"/>
        <v>DDIAM DOUBLE DIAMOND</v>
      </c>
    </row>
    <row r="379" spans="1:4" x14ac:dyDescent="0.3">
      <c r="A379" s="70" t="s">
        <v>1926</v>
      </c>
      <c r="B379" s="70" t="s">
        <v>1927</v>
      </c>
      <c r="D379" s="101" t="str">
        <f t="shared" si="5"/>
        <v>DDUCK DONALD DUCK</v>
      </c>
    </row>
    <row r="380" spans="1:4" x14ac:dyDescent="0.3">
      <c r="A380" s="70" t="s">
        <v>1928</v>
      </c>
      <c r="B380" s="70" t="s">
        <v>1928</v>
      </c>
      <c r="D380" s="101" t="str">
        <f t="shared" si="5"/>
        <v>DECAS DECAS</v>
      </c>
    </row>
    <row r="381" spans="1:4" x14ac:dyDescent="0.3">
      <c r="A381" s="70" t="s">
        <v>1929</v>
      </c>
      <c r="B381" s="70" t="s">
        <v>1930</v>
      </c>
      <c r="D381" s="101" t="str">
        <f t="shared" si="5"/>
        <v>DEERP DEER PARK WATER</v>
      </c>
    </row>
    <row r="382" spans="1:4" x14ac:dyDescent="0.3">
      <c r="A382" s="70" t="s">
        <v>1931</v>
      </c>
      <c r="B382" s="70" t="s">
        <v>1932</v>
      </c>
      <c r="D382" s="101" t="str">
        <f t="shared" si="5"/>
        <v>DEGRE DEGREE</v>
      </c>
    </row>
    <row r="383" spans="1:4" x14ac:dyDescent="0.3">
      <c r="A383" s="70" t="s">
        <v>1933</v>
      </c>
      <c r="B383" s="70" t="s">
        <v>1934</v>
      </c>
      <c r="D383" s="101" t="str">
        <f t="shared" si="5"/>
        <v>DEIRO DEIORIO</v>
      </c>
    </row>
    <row r="384" spans="1:4" x14ac:dyDescent="0.3">
      <c r="A384" s="70" t="s">
        <v>1935</v>
      </c>
      <c r="B384" s="70" t="s">
        <v>1936</v>
      </c>
      <c r="D384" s="101" t="str">
        <f t="shared" si="5"/>
        <v>DELIX DELI EXPRESS</v>
      </c>
    </row>
    <row r="385" spans="1:4" x14ac:dyDescent="0.3">
      <c r="A385" s="70" t="s">
        <v>1937</v>
      </c>
      <c r="B385" s="70" t="s">
        <v>1938</v>
      </c>
      <c r="D385" s="101" t="str">
        <f t="shared" si="5"/>
        <v>DELLO DELALLO</v>
      </c>
    </row>
    <row r="386" spans="1:4" x14ac:dyDescent="0.3">
      <c r="A386" s="70" t="s">
        <v>1939</v>
      </c>
      <c r="B386" s="70" t="s">
        <v>1940</v>
      </c>
      <c r="D386" s="101" t="str">
        <f t="shared" ref="D386:D449" si="6">A386&amp;" "&amp;B386</f>
        <v>DELMT DEL MONTE</v>
      </c>
    </row>
    <row r="387" spans="1:4" x14ac:dyDescent="0.3">
      <c r="A387" s="70" t="s">
        <v>1941</v>
      </c>
      <c r="B387" s="70" t="s">
        <v>1942</v>
      </c>
      <c r="D387" s="101" t="str">
        <f t="shared" si="6"/>
        <v>DENOB DE NOBILI</v>
      </c>
    </row>
    <row r="388" spans="1:4" x14ac:dyDescent="0.3">
      <c r="A388" s="70" t="s">
        <v>1943</v>
      </c>
      <c r="B388" s="70" t="s">
        <v>1944</v>
      </c>
      <c r="D388" s="101" t="str">
        <f t="shared" si="6"/>
        <v>DENTY DENTYNE</v>
      </c>
    </row>
    <row r="389" spans="1:4" x14ac:dyDescent="0.3">
      <c r="A389" s="70" t="s">
        <v>1945</v>
      </c>
      <c r="B389" s="70" t="s">
        <v>1946</v>
      </c>
      <c r="D389" s="101" t="str">
        <f t="shared" si="6"/>
        <v>DERRG DERRINGER</v>
      </c>
    </row>
    <row r="390" spans="1:4" x14ac:dyDescent="0.3">
      <c r="A390" s="70" t="s">
        <v>1947</v>
      </c>
      <c r="B390" s="70" t="s">
        <v>1948</v>
      </c>
      <c r="D390" s="101" t="str">
        <f t="shared" si="6"/>
        <v>DGROS DEL GROSSO</v>
      </c>
    </row>
    <row r="391" spans="1:4" x14ac:dyDescent="0.3">
      <c r="A391" s="70" t="s">
        <v>1949</v>
      </c>
      <c r="B391" s="70" t="s">
        <v>1949</v>
      </c>
      <c r="D391" s="101" t="str">
        <f t="shared" si="6"/>
        <v>DIAL DIAL</v>
      </c>
    </row>
    <row r="392" spans="1:4" x14ac:dyDescent="0.3">
      <c r="A392" s="70" t="s">
        <v>1950</v>
      </c>
      <c r="B392" s="70" t="s">
        <v>1951</v>
      </c>
      <c r="D392" s="101" t="str">
        <f t="shared" si="6"/>
        <v>DIAMD DIAMOND</v>
      </c>
    </row>
    <row r="393" spans="1:4" x14ac:dyDescent="0.3">
      <c r="A393" s="70" t="s">
        <v>1952</v>
      </c>
      <c r="B393" s="70" t="s">
        <v>1952</v>
      </c>
      <c r="D393" s="101" t="str">
        <f t="shared" si="6"/>
        <v>DILL DILL</v>
      </c>
    </row>
    <row r="394" spans="1:4" x14ac:dyDescent="0.3">
      <c r="A394" s="70" t="s">
        <v>1953</v>
      </c>
      <c r="B394" s="70" t="s">
        <v>1953</v>
      </c>
      <c r="D394" s="101" t="str">
        <f t="shared" si="6"/>
        <v>DINGO DINGO</v>
      </c>
    </row>
    <row r="395" spans="1:4" x14ac:dyDescent="0.3">
      <c r="A395" s="70" t="s">
        <v>1954</v>
      </c>
      <c r="B395" s="70" t="s">
        <v>1954</v>
      </c>
      <c r="D395" s="101" t="str">
        <f t="shared" si="6"/>
        <v>DIXIE DIXIE</v>
      </c>
    </row>
    <row r="396" spans="1:4" x14ac:dyDescent="0.3">
      <c r="A396" s="70" t="s">
        <v>1955</v>
      </c>
      <c r="B396" s="70" t="s">
        <v>1956</v>
      </c>
      <c r="D396" s="101" t="str">
        <f t="shared" si="6"/>
        <v>DJARM DJARUM</v>
      </c>
    </row>
    <row r="397" spans="1:4" x14ac:dyDescent="0.3">
      <c r="A397" s="70" t="s">
        <v>1957</v>
      </c>
      <c r="B397" s="70" t="s">
        <v>1957</v>
      </c>
      <c r="D397" s="101" t="str">
        <f t="shared" si="6"/>
        <v>DJEEP DJEEP</v>
      </c>
    </row>
    <row r="398" spans="1:4" x14ac:dyDescent="0.3">
      <c r="A398" s="70" t="s">
        <v>1958</v>
      </c>
      <c r="B398" s="70" t="s">
        <v>1959</v>
      </c>
      <c r="D398" s="101" t="str">
        <f t="shared" si="6"/>
        <v>DLMAN DAELMAN</v>
      </c>
    </row>
    <row r="399" spans="1:4" x14ac:dyDescent="0.3">
      <c r="A399" s="70" t="s">
        <v>1960</v>
      </c>
      <c r="B399" s="70" t="s">
        <v>1961</v>
      </c>
      <c r="D399" s="101" t="str">
        <f t="shared" si="6"/>
        <v>DMAST DUTCH MASTER</v>
      </c>
    </row>
    <row r="400" spans="1:4" x14ac:dyDescent="0.3">
      <c r="A400" s="70" t="s">
        <v>1962</v>
      </c>
      <c r="B400" s="70" t="s">
        <v>1962</v>
      </c>
      <c r="D400" s="101" t="str">
        <f t="shared" si="6"/>
        <v>DMD DMD</v>
      </c>
    </row>
    <row r="401" spans="1:4" x14ac:dyDescent="0.3">
      <c r="A401" s="70" t="s">
        <v>1963</v>
      </c>
      <c r="B401" s="70" t="s">
        <v>1964</v>
      </c>
      <c r="D401" s="101" t="str">
        <f t="shared" si="6"/>
        <v>DMETS DEMETS</v>
      </c>
    </row>
    <row r="402" spans="1:4" x14ac:dyDescent="0.3">
      <c r="A402" s="70" t="s">
        <v>1965</v>
      </c>
      <c r="B402" s="70" t="s">
        <v>1965</v>
      </c>
      <c r="D402" s="101" t="str">
        <f t="shared" si="6"/>
        <v>DMF DMF</v>
      </c>
    </row>
    <row r="403" spans="1:4" x14ac:dyDescent="0.3">
      <c r="A403" s="70" t="s">
        <v>1966</v>
      </c>
      <c r="B403" s="70" t="s">
        <v>1967</v>
      </c>
      <c r="D403" s="101" t="str">
        <f t="shared" si="6"/>
        <v>DMTAP DIMETAPP</v>
      </c>
    </row>
    <row r="404" spans="1:4" x14ac:dyDescent="0.3">
      <c r="A404" s="70" t="s">
        <v>1968</v>
      </c>
      <c r="B404" s="70" t="s">
        <v>1969</v>
      </c>
      <c r="D404" s="101" t="str">
        <f t="shared" si="6"/>
        <v>DOLCI DOLCI FRUTTA</v>
      </c>
    </row>
    <row r="405" spans="1:4" x14ac:dyDescent="0.3">
      <c r="A405" s="70" t="s">
        <v>1970</v>
      </c>
      <c r="B405" s="70" t="s">
        <v>1970</v>
      </c>
      <c r="D405" s="101" t="str">
        <f t="shared" si="6"/>
        <v>DOLE DOLE</v>
      </c>
    </row>
    <row r="406" spans="1:4" x14ac:dyDescent="0.3">
      <c r="A406" s="70" t="s">
        <v>1971</v>
      </c>
      <c r="B406" s="70" t="s">
        <v>1972</v>
      </c>
      <c r="D406" s="101" t="str">
        <f t="shared" si="6"/>
        <v>DOMNO DOMINO</v>
      </c>
    </row>
    <row r="407" spans="1:4" x14ac:dyDescent="0.3">
      <c r="A407" s="70" t="s">
        <v>1973</v>
      </c>
      <c r="B407" s="70" t="s">
        <v>1974</v>
      </c>
      <c r="D407" s="101" t="str">
        <f t="shared" si="6"/>
        <v>DONM DON MIGUEL</v>
      </c>
    </row>
    <row r="408" spans="1:4" x14ac:dyDescent="0.3">
      <c r="A408" s="70" t="s">
        <v>1975</v>
      </c>
      <c r="B408" s="70" t="s">
        <v>1976</v>
      </c>
      <c r="D408" s="101" t="str">
        <f t="shared" si="6"/>
        <v>DONP DON PEPINO</v>
      </c>
    </row>
    <row r="409" spans="1:4" x14ac:dyDescent="0.3">
      <c r="A409" s="70" t="s">
        <v>1977</v>
      </c>
      <c r="B409" s="70" t="s">
        <v>1977</v>
      </c>
      <c r="D409" s="101" t="str">
        <f t="shared" si="6"/>
        <v>DORAL DORAL</v>
      </c>
    </row>
    <row r="410" spans="1:4" x14ac:dyDescent="0.3">
      <c r="A410" s="70" t="s">
        <v>1978</v>
      </c>
      <c r="B410" s="70" t="s">
        <v>1978</v>
      </c>
      <c r="D410" s="101" t="str">
        <f t="shared" si="6"/>
        <v>DOTS DOTS</v>
      </c>
    </row>
    <row r="411" spans="1:4" x14ac:dyDescent="0.3">
      <c r="A411" s="70" t="s">
        <v>1979</v>
      </c>
      <c r="B411" s="70" t="s">
        <v>1979</v>
      </c>
      <c r="D411" s="101" t="str">
        <f t="shared" si="6"/>
        <v>DOVE DOVE</v>
      </c>
    </row>
    <row r="412" spans="1:4" x14ac:dyDescent="0.3">
      <c r="A412" s="70" t="s">
        <v>1980</v>
      </c>
      <c r="B412" s="70" t="s">
        <v>1980</v>
      </c>
      <c r="D412" s="101" t="str">
        <f t="shared" si="6"/>
        <v>DOWNY DOWNY</v>
      </c>
    </row>
    <row r="413" spans="1:4" x14ac:dyDescent="0.3">
      <c r="A413" s="70" t="s">
        <v>1981</v>
      </c>
      <c r="B413" s="70" t="s">
        <v>1982</v>
      </c>
      <c r="D413" s="101" t="str">
        <f t="shared" si="6"/>
        <v>DPSTK DIPPIN STIX</v>
      </c>
    </row>
    <row r="414" spans="1:4" x14ac:dyDescent="0.3">
      <c r="A414" s="70" t="s">
        <v>1983</v>
      </c>
      <c r="B414" s="70" t="s">
        <v>1984</v>
      </c>
      <c r="D414" s="101" t="str">
        <f t="shared" si="6"/>
        <v>DRAMA DRAMAMINE</v>
      </c>
    </row>
    <row r="415" spans="1:4" x14ac:dyDescent="0.3">
      <c r="A415" s="70" t="s">
        <v>1985</v>
      </c>
      <c r="B415" s="70" t="s">
        <v>1986</v>
      </c>
      <c r="D415" s="101" t="str">
        <f t="shared" si="6"/>
        <v>DRGRB DR. GRABOW</v>
      </c>
    </row>
    <row r="416" spans="1:4" x14ac:dyDescent="0.3">
      <c r="A416" s="70" t="s">
        <v>1987</v>
      </c>
      <c r="B416" s="70" t="s">
        <v>1988</v>
      </c>
      <c r="D416" s="101" t="str">
        <f t="shared" si="6"/>
        <v>DRNGO DURANGO</v>
      </c>
    </row>
    <row r="417" spans="1:4" x14ac:dyDescent="0.3">
      <c r="A417" s="70" t="s">
        <v>1989</v>
      </c>
      <c r="B417" s="70" t="s">
        <v>1989</v>
      </c>
      <c r="D417" s="101" t="str">
        <f t="shared" si="6"/>
        <v>DRUM DRUM</v>
      </c>
    </row>
    <row r="418" spans="1:4" x14ac:dyDescent="0.3">
      <c r="A418" s="70" t="s">
        <v>1990</v>
      </c>
      <c r="B418" s="70" t="s">
        <v>1991</v>
      </c>
      <c r="D418" s="101" t="str">
        <f t="shared" si="6"/>
        <v>DSIDE DOCKSIDE</v>
      </c>
    </row>
    <row r="419" spans="1:4" x14ac:dyDescent="0.3">
      <c r="A419" s="70" t="s">
        <v>1992</v>
      </c>
      <c r="B419" s="70" t="s">
        <v>1992</v>
      </c>
      <c r="D419" s="101" t="str">
        <f t="shared" si="6"/>
        <v>DUKES DUKES</v>
      </c>
    </row>
    <row r="420" spans="1:4" x14ac:dyDescent="0.3">
      <c r="A420" s="70" t="s">
        <v>1993</v>
      </c>
      <c r="B420" s="70" t="s">
        <v>1994</v>
      </c>
      <c r="D420" s="101" t="str">
        <f t="shared" si="6"/>
        <v>DUMDM DUM DUM</v>
      </c>
    </row>
    <row r="421" spans="1:4" x14ac:dyDescent="0.3">
      <c r="A421" s="70" t="s">
        <v>1995</v>
      </c>
      <c r="B421" s="70" t="s">
        <v>1996</v>
      </c>
      <c r="D421" s="101" t="str">
        <f t="shared" si="6"/>
        <v>DUNCN DUNCAN HINES</v>
      </c>
    </row>
    <row r="422" spans="1:4" x14ac:dyDescent="0.3">
      <c r="A422" s="70" t="s">
        <v>1997</v>
      </c>
      <c r="B422" s="70" t="s">
        <v>1998</v>
      </c>
      <c r="D422" s="101" t="str">
        <f t="shared" si="6"/>
        <v>DUNKN DUNKIN</v>
      </c>
    </row>
    <row r="423" spans="1:4" x14ac:dyDescent="0.3">
      <c r="A423" s="70" t="s">
        <v>1999</v>
      </c>
      <c r="B423" s="70" t="s">
        <v>2000</v>
      </c>
      <c r="D423" s="101" t="str">
        <f t="shared" si="6"/>
        <v>DURCL DURACELL</v>
      </c>
    </row>
    <row r="424" spans="1:4" x14ac:dyDescent="0.3">
      <c r="A424" s="70" t="s">
        <v>2001</v>
      </c>
      <c r="B424" s="70" t="s">
        <v>2002</v>
      </c>
      <c r="D424" s="101" t="str">
        <f t="shared" si="6"/>
        <v>DUTCH DUTCH FARMS</v>
      </c>
    </row>
    <row r="425" spans="1:4" x14ac:dyDescent="0.3">
      <c r="A425" s="70" t="s">
        <v>2003</v>
      </c>
      <c r="B425" s="70" t="s">
        <v>2004</v>
      </c>
      <c r="D425" s="101" t="str">
        <f t="shared" si="6"/>
        <v>EAGLB EAGLE BRAND</v>
      </c>
    </row>
    <row r="426" spans="1:4" x14ac:dyDescent="0.3">
      <c r="A426" s="70" t="s">
        <v>2005</v>
      </c>
      <c r="B426" s="70" t="s">
        <v>2006</v>
      </c>
      <c r="D426" s="101" t="str">
        <f t="shared" si="6"/>
        <v>EAGLE EAGLE 20</v>
      </c>
    </row>
    <row r="427" spans="1:4" x14ac:dyDescent="0.3">
      <c r="A427" s="70" t="s">
        <v>2007</v>
      </c>
      <c r="B427" s="70" t="s">
        <v>2008</v>
      </c>
      <c r="D427" s="101" t="str">
        <f t="shared" si="6"/>
        <v>ECHO ECHO LAKE</v>
      </c>
    </row>
    <row r="428" spans="1:4" x14ac:dyDescent="0.3">
      <c r="A428" s="70" t="s">
        <v>2009</v>
      </c>
      <c r="B428" s="70" t="s">
        <v>2010</v>
      </c>
      <c r="D428" s="101" t="str">
        <f t="shared" si="6"/>
        <v>ECLPS ECLIPSE</v>
      </c>
    </row>
    <row r="429" spans="1:4" x14ac:dyDescent="0.3">
      <c r="A429" s="70" t="s">
        <v>2011</v>
      </c>
      <c r="B429" s="70" t="s">
        <v>2012</v>
      </c>
      <c r="D429" s="101" t="str">
        <f t="shared" si="6"/>
        <v>ECO ECO CBD</v>
      </c>
    </row>
    <row r="430" spans="1:4" x14ac:dyDescent="0.3">
      <c r="A430" s="70" t="s">
        <v>2013</v>
      </c>
      <c r="B430" s="70" t="s">
        <v>2013</v>
      </c>
      <c r="D430" s="101" t="str">
        <f t="shared" si="6"/>
        <v>EDGE EDGE</v>
      </c>
    </row>
    <row r="431" spans="1:4" x14ac:dyDescent="0.3">
      <c r="A431" s="70" t="s">
        <v>2014</v>
      </c>
      <c r="B431" s="70" t="s">
        <v>2015</v>
      </c>
      <c r="D431" s="101" t="str">
        <f t="shared" si="6"/>
        <v>EDYS EDY'S ICE CREAM</v>
      </c>
    </row>
    <row r="432" spans="1:4" x14ac:dyDescent="0.3">
      <c r="A432" s="70" t="s">
        <v>2016</v>
      </c>
      <c r="B432" s="70" t="s">
        <v>2017</v>
      </c>
      <c r="D432" s="101" t="str">
        <f t="shared" si="6"/>
        <v>EFRSH EVERFRESH</v>
      </c>
    </row>
    <row r="433" spans="1:4" x14ac:dyDescent="0.3">
      <c r="A433" s="70" t="s">
        <v>2018</v>
      </c>
      <c r="B433" s="70" t="s">
        <v>2019</v>
      </c>
      <c r="D433" s="101" t="str">
        <f t="shared" si="6"/>
        <v>EFRUT EFRUTTI</v>
      </c>
    </row>
    <row r="434" spans="1:4" x14ac:dyDescent="0.3">
      <c r="A434" s="70" t="s">
        <v>2020</v>
      </c>
      <c r="B434" s="70" t="s">
        <v>2020</v>
      </c>
      <c r="D434" s="101" t="str">
        <f t="shared" si="6"/>
        <v>EGGO EGGO</v>
      </c>
    </row>
    <row r="435" spans="1:4" x14ac:dyDescent="0.3">
      <c r="A435" s="70" t="s">
        <v>2021</v>
      </c>
      <c r="B435" s="70" t="s">
        <v>2021</v>
      </c>
      <c r="D435" s="101" t="str">
        <f t="shared" si="6"/>
        <v>EILAT EILAT</v>
      </c>
    </row>
    <row r="436" spans="1:4" x14ac:dyDescent="0.3">
      <c r="A436" s="70" t="s">
        <v>2022</v>
      </c>
      <c r="B436" s="70" t="s">
        <v>2023</v>
      </c>
      <c r="D436" s="101" t="str">
        <f t="shared" si="6"/>
        <v>EKRCH ECKRICH</v>
      </c>
    </row>
    <row r="437" spans="1:4" x14ac:dyDescent="0.3">
      <c r="A437" s="70" t="s">
        <v>2024</v>
      </c>
      <c r="B437" s="70" t="s">
        <v>2025</v>
      </c>
      <c r="D437" s="101" t="str">
        <f t="shared" si="6"/>
        <v>ELF E.L.F.</v>
      </c>
    </row>
    <row r="438" spans="1:4" x14ac:dyDescent="0.3">
      <c r="A438" s="70" t="s">
        <v>2026</v>
      </c>
      <c r="B438" s="70" t="s">
        <v>2027</v>
      </c>
      <c r="D438" s="101" t="str">
        <f t="shared" si="6"/>
        <v>ELGNT ELEGANT</v>
      </c>
    </row>
    <row r="439" spans="1:4" x14ac:dyDescent="0.3">
      <c r="A439" s="70" t="s">
        <v>2028</v>
      </c>
      <c r="B439" s="70" t="s">
        <v>2029</v>
      </c>
      <c r="D439" s="101" t="str">
        <f t="shared" si="6"/>
        <v>ELIS ELI'S</v>
      </c>
    </row>
    <row r="440" spans="1:4" x14ac:dyDescent="0.3">
      <c r="A440" s="70" t="s">
        <v>2030</v>
      </c>
      <c r="B440" s="70" t="s">
        <v>2031</v>
      </c>
      <c r="D440" s="101" t="str">
        <f t="shared" si="6"/>
        <v>ELMTY EL MONTEREY</v>
      </c>
    </row>
    <row r="441" spans="1:4" x14ac:dyDescent="0.3">
      <c r="A441" s="70" t="s">
        <v>2032</v>
      </c>
      <c r="B441" s="70" t="s">
        <v>2033</v>
      </c>
      <c r="D441" s="101" t="str">
        <f t="shared" si="6"/>
        <v>ELREY EL REY</v>
      </c>
    </row>
    <row r="442" spans="1:4" x14ac:dyDescent="0.3">
      <c r="A442" s="70" t="s">
        <v>2034</v>
      </c>
      <c r="B442" s="70" t="s">
        <v>2035</v>
      </c>
      <c r="D442" s="101" t="str">
        <f t="shared" si="6"/>
        <v>EMBER EMBER FARMS</v>
      </c>
    </row>
    <row r="443" spans="1:4" x14ac:dyDescent="0.3">
      <c r="A443" s="70" t="s">
        <v>2036</v>
      </c>
      <c r="B443" s="70" t="s">
        <v>2037</v>
      </c>
      <c r="D443" s="101" t="str">
        <f t="shared" si="6"/>
        <v>ENTRG ENTOURAGE</v>
      </c>
    </row>
    <row r="444" spans="1:4" x14ac:dyDescent="0.3">
      <c r="A444" s="70" t="s">
        <v>2038</v>
      </c>
      <c r="B444" s="70" t="s">
        <v>2039</v>
      </c>
      <c r="D444" s="101" t="str">
        <f t="shared" si="6"/>
        <v>EOC EIGHT O CLOCK</v>
      </c>
    </row>
    <row r="445" spans="1:4" x14ac:dyDescent="0.3">
      <c r="A445" s="70" t="s">
        <v>2040</v>
      </c>
      <c r="B445" s="70" t="s">
        <v>2040</v>
      </c>
      <c r="D445" s="101" t="str">
        <f t="shared" si="6"/>
        <v>EPIC EPIC</v>
      </c>
    </row>
    <row r="446" spans="1:4" x14ac:dyDescent="0.3">
      <c r="A446" s="70" t="s">
        <v>2041</v>
      </c>
      <c r="B446" s="70" t="s">
        <v>2042</v>
      </c>
      <c r="D446" s="101" t="str">
        <f t="shared" si="6"/>
        <v>EQLNE EQUALINE</v>
      </c>
    </row>
    <row r="447" spans="1:4" x14ac:dyDescent="0.3">
      <c r="A447" s="70" t="s">
        <v>2043</v>
      </c>
      <c r="B447" s="70" t="s">
        <v>2043</v>
      </c>
      <c r="D447" s="101" t="str">
        <f t="shared" si="6"/>
        <v>EQUAL EQUAL</v>
      </c>
    </row>
    <row r="448" spans="1:4" x14ac:dyDescent="0.3">
      <c r="A448" s="70" t="s">
        <v>2044</v>
      </c>
      <c r="B448" s="70" t="s">
        <v>2045</v>
      </c>
      <c r="D448" s="101" t="str">
        <f t="shared" si="6"/>
        <v>ESMRT EAT SMART</v>
      </c>
    </row>
    <row r="449" spans="1:4" x14ac:dyDescent="0.3">
      <c r="A449" s="70" t="s">
        <v>2046</v>
      </c>
      <c r="B449" s="70" t="s">
        <v>2047</v>
      </c>
      <c r="D449" s="101" t="str">
        <f t="shared" si="6"/>
        <v>ESNTL ESSENTIAL</v>
      </c>
    </row>
    <row r="450" spans="1:4" x14ac:dyDescent="0.3">
      <c r="A450" s="70" t="s">
        <v>2048</v>
      </c>
      <c r="B450" s="70" t="s">
        <v>2049</v>
      </c>
      <c r="D450" s="101" t="str">
        <f t="shared" ref="D450:D513" si="7">A450&amp;" "&amp;B450</f>
        <v>ETERN ETERNITY</v>
      </c>
    </row>
    <row r="451" spans="1:4" x14ac:dyDescent="0.3">
      <c r="A451" s="70" t="s">
        <v>2050</v>
      </c>
      <c r="B451" s="70" t="s">
        <v>2051</v>
      </c>
      <c r="D451" s="101" t="str">
        <f t="shared" si="7"/>
        <v>ETHEL ETHEL'S</v>
      </c>
    </row>
    <row r="452" spans="1:4" x14ac:dyDescent="0.3">
      <c r="A452" s="70" t="s">
        <v>2052</v>
      </c>
      <c r="B452" s="70" t="s">
        <v>2052</v>
      </c>
      <c r="D452" s="101" t="str">
        <f t="shared" si="7"/>
        <v>EVE EVE</v>
      </c>
    </row>
    <row r="453" spans="1:4" x14ac:dyDescent="0.3">
      <c r="A453" s="70" t="s">
        <v>2053</v>
      </c>
      <c r="B453" s="70" t="s">
        <v>2054</v>
      </c>
      <c r="D453" s="101" t="str">
        <f t="shared" si="7"/>
        <v>EXCBR EXCALIBUR</v>
      </c>
    </row>
    <row r="454" spans="1:4" x14ac:dyDescent="0.3">
      <c r="A454" s="70" t="s">
        <v>2055</v>
      </c>
      <c r="B454" s="70" t="s">
        <v>2056</v>
      </c>
      <c r="D454" s="101" t="str">
        <f t="shared" si="7"/>
        <v>EXCDR EXCEDRIN</v>
      </c>
    </row>
    <row r="455" spans="1:4" x14ac:dyDescent="0.3">
      <c r="A455" s="70" t="s">
        <v>2057</v>
      </c>
      <c r="B455" s="70" t="s">
        <v>2057</v>
      </c>
      <c r="D455" s="101" t="str">
        <f t="shared" si="7"/>
        <v>EXCEL EXCEL</v>
      </c>
    </row>
    <row r="456" spans="1:4" x14ac:dyDescent="0.3">
      <c r="A456" s="70" t="s">
        <v>2058</v>
      </c>
      <c r="B456" s="70" t="s">
        <v>2059</v>
      </c>
      <c r="D456" s="101" t="str">
        <f t="shared" si="7"/>
        <v>EXLAX EX-LAX</v>
      </c>
    </row>
    <row r="457" spans="1:4" x14ac:dyDescent="0.3">
      <c r="A457" s="70" t="s">
        <v>2060</v>
      </c>
      <c r="B457" s="70" t="s">
        <v>2060</v>
      </c>
      <c r="D457" s="101" t="str">
        <f t="shared" si="7"/>
        <v>EXTRA EXTRA</v>
      </c>
    </row>
    <row r="458" spans="1:4" x14ac:dyDescent="0.3">
      <c r="A458" s="70" t="s">
        <v>2061</v>
      </c>
      <c r="B458" s="70" t="s">
        <v>2062</v>
      </c>
      <c r="D458" s="101" t="str">
        <f t="shared" si="7"/>
        <v>EZCHZ EASY CHEESE</v>
      </c>
    </row>
    <row r="459" spans="1:4" x14ac:dyDescent="0.3">
      <c r="A459" s="70" t="s">
        <v>2063</v>
      </c>
      <c r="B459" s="70" t="s">
        <v>2064</v>
      </c>
      <c r="D459" s="101" t="str">
        <f t="shared" si="7"/>
        <v>EZWID E-Z WIDER</v>
      </c>
    </row>
    <row r="460" spans="1:4" x14ac:dyDescent="0.3">
      <c r="A460" s="70" t="s">
        <v>2065</v>
      </c>
      <c r="B460" s="70" t="s">
        <v>2066</v>
      </c>
      <c r="D460" s="101" t="str">
        <f t="shared" si="7"/>
        <v>E6 E6 ENERGY</v>
      </c>
    </row>
    <row r="461" spans="1:4" x14ac:dyDescent="0.3">
      <c r="A461" s="70" t="s">
        <v>2067</v>
      </c>
      <c r="B461" s="70" t="s">
        <v>2068</v>
      </c>
      <c r="D461" s="101" t="str">
        <f t="shared" si="7"/>
        <v>FANCY FANCY FEAST</v>
      </c>
    </row>
    <row r="462" spans="1:4" x14ac:dyDescent="0.3">
      <c r="A462" s="70" t="s">
        <v>2069</v>
      </c>
      <c r="B462" s="70" t="s">
        <v>2070</v>
      </c>
      <c r="D462" s="101" t="str">
        <f t="shared" si="7"/>
        <v>FARML FARMLAND</v>
      </c>
    </row>
    <row r="463" spans="1:4" x14ac:dyDescent="0.3">
      <c r="A463" s="70" t="s">
        <v>2071</v>
      </c>
      <c r="B463" s="70" t="s">
        <v>2072</v>
      </c>
      <c r="D463" s="101" t="str">
        <f t="shared" si="7"/>
        <v>FASFL FASFIL</v>
      </c>
    </row>
    <row r="464" spans="1:4" x14ac:dyDescent="0.3">
      <c r="A464" s="70" t="s">
        <v>2073</v>
      </c>
      <c r="B464" s="70" t="s">
        <v>2074</v>
      </c>
      <c r="D464" s="101" t="str">
        <f t="shared" si="7"/>
        <v>FASTS FAST SHAKE</v>
      </c>
    </row>
    <row r="465" spans="1:4" x14ac:dyDescent="0.3">
      <c r="A465" s="70" t="s">
        <v>2075</v>
      </c>
      <c r="B465" s="70" t="s">
        <v>2075</v>
      </c>
      <c r="D465" s="101" t="str">
        <f t="shared" si="7"/>
        <v>FATTY FATTY</v>
      </c>
    </row>
    <row r="466" spans="1:4" x14ac:dyDescent="0.3">
      <c r="A466" s="70" t="s">
        <v>2076</v>
      </c>
      <c r="B466" s="70" t="s">
        <v>2076</v>
      </c>
      <c r="D466" s="101" t="str">
        <f t="shared" si="7"/>
        <v>FAYGO FAYGO</v>
      </c>
    </row>
    <row r="467" spans="1:4" x14ac:dyDescent="0.3">
      <c r="A467" s="70" t="s">
        <v>2077</v>
      </c>
      <c r="B467" s="70" t="s">
        <v>2078</v>
      </c>
      <c r="D467" s="101" t="str">
        <f t="shared" si="7"/>
        <v>FBRKL FABRIKAL</v>
      </c>
    </row>
    <row r="468" spans="1:4" x14ac:dyDescent="0.3">
      <c r="A468" s="70" t="s">
        <v>2079</v>
      </c>
      <c r="B468" s="70" t="s">
        <v>2080</v>
      </c>
      <c r="D468" s="101" t="str">
        <f t="shared" si="7"/>
        <v>FBRZE FEBREZE</v>
      </c>
    </row>
    <row r="469" spans="1:4" x14ac:dyDescent="0.3">
      <c r="A469" s="70" t="s">
        <v>2081</v>
      </c>
      <c r="B469" s="70" t="s">
        <v>2082</v>
      </c>
      <c r="D469" s="101" t="str">
        <f t="shared" si="7"/>
        <v>FCLUB FOOD CLUB</v>
      </c>
    </row>
    <row r="470" spans="1:4" x14ac:dyDescent="0.3">
      <c r="A470" s="70" t="s">
        <v>2083</v>
      </c>
      <c r="B470" s="70" t="s">
        <v>2084</v>
      </c>
      <c r="D470" s="101" t="str">
        <f t="shared" si="7"/>
        <v>FELON RIGHTEOUS FELON</v>
      </c>
    </row>
    <row r="471" spans="1:4" x14ac:dyDescent="0.3">
      <c r="A471" s="70" t="s">
        <v>2085</v>
      </c>
      <c r="B471" s="70" t="s">
        <v>2086</v>
      </c>
      <c r="D471" s="101" t="str">
        <f t="shared" si="7"/>
        <v>FERN FERNANDO'S</v>
      </c>
    </row>
    <row r="472" spans="1:4" x14ac:dyDescent="0.3">
      <c r="A472" s="70" t="s">
        <v>2087</v>
      </c>
      <c r="B472" s="70" t="s">
        <v>2088</v>
      </c>
      <c r="D472" s="101" t="str">
        <f t="shared" si="7"/>
        <v>FFAV FAMILY FAVORITE</v>
      </c>
    </row>
    <row r="473" spans="1:4" x14ac:dyDescent="0.3">
      <c r="A473" s="70" t="s">
        <v>2089</v>
      </c>
      <c r="B473" s="70" t="s">
        <v>2090</v>
      </c>
      <c r="D473" s="101" t="str">
        <f t="shared" si="7"/>
        <v>FFLAT FIX A FLAT</v>
      </c>
    </row>
    <row r="474" spans="1:4" x14ac:dyDescent="0.3">
      <c r="A474" s="70" t="s">
        <v>2091</v>
      </c>
      <c r="B474" s="70" t="s">
        <v>2092</v>
      </c>
      <c r="D474" s="101" t="str">
        <f t="shared" si="7"/>
        <v>FFOOD FINGER FOOD</v>
      </c>
    </row>
    <row r="475" spans="1:4" x14ac:dyDescent="0.3">
      <c r="A475" s="70" t="s">
        <v>2093</v>
      </c>
      <c r="B475" s="70" t="s">
        <v>2094</v>
      </c>
      <c r="D475" s="101" t="str">
        <f t="shared" si="7"/>
        <v>FIELD FIELD TRIP</v>
      </c>
    </row>
    <row r="476" spans="1:4" x14ac:dyDescent="0.3">
      <c r="A476" s="70" t="s">
        <v>2095</v>
      </c>
      <c r="B476" s="70" t="s">
        <v>2095</v>
      </c>
      <c r="D476" s="101" t="str">
        <f t="shared" si="7"/>
        <v>FIERO FIERO</v>
      </c>
    </row>
    <row r="477" spans="1:4" x14ac:dyDescent="0.3">
      <c r="A477" s="70" t="s">
        <v>2096</v>
      </c>
      <c r="B477" s="70" t="s">
        <v>2097</v>
      </c>
      <c r="D477" s="101" t="str">
        <f t="shared" si="7"/>
        <v>FIGRO FIGARO</v>
      </c>
    </row>
    <row r="478" spans="1:4" x14ac:dyDescent="0.3">
      <c r="A478" s="70" t="s">
        <v>2098</v>
      </c>
      <c r="B478" s="70" t="s">
        <v>2099</v>
      </c>
      <c r="D478" s="101" t="str">
        <f t="shared" si="7"/>
        <v>FIJI FIJI WATER</v>
      </c>
    </row>
    <row r="479" spans="1:4" x14ac:dyDescent="0.3">
      <c r="A479" s="70" t="s">
        <v>2100</v>
      </c>
      <c r="B479" s="70" t="s">
        <v>2101</v>
      </c>
      <c r="D479" s="101" t="str">
        <f t="shared" si="7"/>
        <v>FINAL FINAL TOUCH</v>
      </c>
    </row>
    <row r="480" spans="1:4" x14ac:dyDescent="0.3">
      <c r="A480" s="70" t="s">
        <v>2102</v>
      </c>
      <c r="B480" s="70" t="s">
        <v>2103</v>
      </c>
      <c r="D480" s="101" t="str">
        <f t="shared" si="7"/>
        <v>FIRES FIRESIDE</v>
      </c>
    </row>
    <row r="481" spans="1:4" x14ac:dyDescent="0.3">
      <c r="A481" s="70" t="s">
        <v>2104</v>
      </c>
      <c r="B481" s="70" t="s">
        <v>2105</v>
      </c>
      <c r="D481" s="101" t="str">
        <f t="shared" si="7"/>
        <v>FIT T FIT TEA</v>
      </c>
    </row>
    <row r="482" spans="1:4" x14ac:dyDescent="0.3">
      <c r="A482" s="70" t="s">
        <v>2106</v>
      </c>
      <c r="B482" s="70" t="s">
        <v>2107</v>
      </c>
      <c r="D482" s="101" t="str">
        <f t="shared" si="7"/>
        <v>FITCR FIT CRUNCH</v>
      </c>
    </row>
    <row r="483" spans="1:4" x14ac:dyDescent="0.3">
      <c r="A483" s="70" t="s">
        <v>2108</v>
      </c>
      <c r="B483" s="70" t="s">
        <v>2109</v>
      </c>
      <c r="D483" s="101" t="str">
        <f t="shared" si="7"/>
        <v>FIVEB FIVE BROTHERS</v>
      </c>
    </row>
    <row r="484" spans="1:4" x14ac:dyDescent="0.3">
      <c r="A484" s="70" t="s">
        <v>2110</v>
      </c>
      <c r="B484" s="70" t="s">
        <v>2111</v>
      </c>
      <c r="D484" s="101" t="str">
        <f t="shared" si="7"/>
        <v>FLAME FLAME PRO</v>
      </c>
    </row>
    <row r="485" spans="1:4" x14ac:dyDescent="0.3">
      <c r="A485" s="70" t="s">
        <v>2112</v>
      </c>
      <c r="B485" s="70" t="s">
        <v>2113</v>
      </c>
      <c r="D485" s="101" t="str">
        <f t="shared" si="7"/>
        <v>FLATH FLAT HEAD SODA</v>
      </c>
    </row>
    <row r="486" spans="1:4" x14ac:dyDescent="0.3">
      <c r="A486" s="70" t="s">
        <v>2114</v>
      </c>
      <c r="B486" s="70" t="s">
        <v>2115</v>
      </c>
      <c r="D486" s="101" t="str">
        <f t="shared" si="7"/>
        <v>FLATO FLATOUT</v>
      </c>
    </row>
    <row r="487" spans="1:4" x14ac:dyDescent="0.3">
      <c r="A487" s="70" t="s">
        <v>2116</v>
      </c>
      <c r="B487" s="70" t="s">
        <v>2117</v>
      </c>
      <c r="D487" s="101" t="str">
        <f t="shared" si="7"/>
        <v>FLEIS FLEISCHMANN'S</v>
      </c>
    </row>
    <row r="488" spans="1:4" x14ac:dyDescent="0.3">
      <c r="A488" s="70" t="s">
        <v>2118</v>
      </c>
      <c r="B488" s="70" t="s">
        <v>2118</v>
      </c>
      <c r="D488" s="101" t="str">
        <f t="shared" si="7"/>
        <v>FLIX FLIX</v>
      </c>
    </row>
    <row r="489" spans="1:4" x14ac:dyDescent="0.3">
      <c r="A489" s="70" t="s">
        <v>2119</v>
      </c>
      <c r="B489" s="70" t="s">
        <v>2120</v>
      </c>
      <c r="D489" s="101" t="str">
        <f t="shared" si="7"/>
        <v>FLNAT FLORIDA NATURAL</v>
      </c>
    </row>
    <row r="490" spans="1:4" x14ac:dyDescent="0.3">
      <c r="A490" s="70" t="s">
        <v>2121</v>
      </c>
      <c r="B490" s="70" t="s">
        <v>2122</v>
      </c>
      <c r="D490" s="101" t="str">
        <f t="shared" si="7"/>
        <v>FMATE FLAVOR MATE</v>
      </c>
    </row>
    <row r="491" spans="1:4" x14ac:dyDescent="0.3">
      <c r="A491" s="70" t="s">
        <v>2123</v>
      </c>
      <c r="B491" s="70" t="s">
        <v>2123</v>
      </c>
      <c r="D491" s="101" t="str">
        <f t="shared" si="7"/>
        <v>FMD FMD</v>
      </c>
    </row>
    <row r="492" spans="1:4" x14ac:dyDescent="0.3">
      <c r="A492" s="70" t="s">
        <v>2124</v>
      </c>
      <c r="B492" s="70" t="s">
        <v>2125</v>
      </c>
      <c r="D492" s="101" t="str">
        <f t="shared" si="7"/>
        <v>FOLGR FOLGER'S</v>
      </c>
    </row>
    <row r="493" spans="1:4" x14ac:dyDescent="0.3">
      <c r="A493" s="70" t="s">
        <v>2126</v>
      </c>
      <c r="B493" s="70" t="s">
        <v>2127</v>
      </c>
      <c r="D493" s="101" t="str">
        <f t="shared" si="7"/>
        <v>FONT FONTANINI</v>
      </c>
    </row>
    <row r="494" spans="1:4" x14ac:dyDescent="0.3">
      <c r="A494" s="70" t="s">
        <v>2128</v>
      </c>
      <c r="B494" s="70" t="s">
        <v>2129</v>
      </c>
      <c r="D494" s="101" t="str">
        <f t="shared" si="7"/>
        <v>FORTH FORTH CBD</v>
      </c>
    </row>
    <row r="495" spans="1:4" x14ac:dyDescent="0.3">
      <c r="A495" s="70" t="s">
        <v>2130</v>
      </c>
      <c r="B495" s="70" t="s">
        <v>2131</v>
      </c>
      <c r="D495" s="101" t="str">
        <f t="shared" si="7"/>
        <v>FPANT FARMER'S PANTRY</v>
      </c>
    </row>
    <row r="496" spans="1:4" x14ac:dyDescent="0.3">
      <c r="A496" s="70" t="s">
        <v>2132</v>
      </c>
      <c r="B496" s="70" t="s">
        <v>2133</v>
      </c>
      <c r="D496" s="101" t="str">
        <f t="shared" si="7"/>
        <v>FRANK FRANK'S</v>
      </c>
    </row>
    <row r="497" spans="1:4" x14ac:dyDescent="0.3">
      <c r="A497" s="70" t="s">
        <v>2134</v>
      </c>
      <c r="B497" s="70" t="s">
        <v>2135</v>
      </c>
      <c r="D497" s="101" t="str">
        <f t="shared" si="7"/>
        <v>FRAZL FRAZIL</v>
      </c>
    </row>
    <row r="498" spans="1:4" x14ac:dyDescent="0.3">
      <c r="A498" s="70" t="s">
        <v>2136</v>
      </c>
      <c r="B498" s="70" t="s">
        <v>2136</v>
      </c>
      <c r="D498" s="101" t="str">
        <f t="shared" si="7"/>
        <v>FRE FRE</v>
      </c>
    </row>
    <row r="499" spans="1:4" x14ac:dyDescent="0.3">
      <c r="A499" s="70" t="s">
        <v>2137</v>
      </c>
      <c r="B499" s="70" t="s">
        <v>2138</v>
      </c>
      <c r="D499" s="101" t="str">
        <f t="shared" si="7"/>
        <v>FREAL F'REAL</v>
      </c>
    </row>
    <row r="500" spans="1:4" x14ac:dyDescent="0.3">
      <c r="A500" s="70" t="s">
        <v>2139</v>
      </c>
      <c r="B500" s="70" t="s">
        <v>2139</v>
      </c>
      <c r="D500" s="101" t="str">
        <f t="shared" si="7"/>
        <v>FREDS FREDS</v>
      </c>
    </row>
    <row r="501" spans="1:4" x14ac:dyDescent="0.3">
      <c r="A501" s="70" t="s">
        <v>2140</v>
      </c>
      <c r="B501" s="70" t="s">
        <v>2141</v>
      </c>
      <c r="D501" s="101" t="str">
        <f t="shared" si="7"/>
        <v>FREXP FRESH EXPRESS</v>
      </c>
    </row>
    <row r="502" spans="1:4" x14ac:dyDescent="0.3">
      <c r="A502" s="70" t="s">
        <v>2142</v>
      </c>
      <c r="B502" s="70" t="s">
        <v>2143</v>
      </c>
      <c r="D502" s="101" t="str">
        <f t="shared" si="7"/>
        <v>FRICH FARM RICH</v>
      </c>
    </row>
    <row r="503" spans="1:4" x14ac:dyDescent="0.3">
      <c r="A503" s="70" t="s">
        <v>2144</v>
      </c>
      <c r="B503" s="70" t="s">
        <v>2145</v>
      </c>
      <c r="D503" s="101" t="str">
        <f t="shared" si="7"/>
        <v>FRISK FRISKIES</v>
      </c>
    </row>
    <row r="504" spans="1:4" x14ac:dyDescent="0.3">
      <c r="A504" s="70" t="s">
        <v>2146</v>
      </c>
      <c r="B504" s="70" t="s">
        <v>2147</v>
      </c>
      <c r="D504" s="101" t="str">
        <f t="shared" si="7"/>
        <v>FRNCH FRENCH'S</v>
      </c>
    </row>
    <row r="505" spans="1:4" x14ac:dyDescent="0.3">
      <c r="A505" s="70" t="s">
        <v>2148</v>
      </c>
      <c r="B505" s="70" t="s">
        <v>2149</v>
      </c>
      <c r="D505" s="101" t="str">
        <f t="shared" si="7"/>
        <v>FRNTO FRONTO</v>
      </c>
    </row>
    <row r="506" spans="1:4" x14ac:dyDescent="0.3">
      <c r="A506" s="70" t="s">
        <v>2150</v>
      </c>
      <c r="B506" s="70" t="s">
        <v>2151</v>
      </c>
      <c r="D506" s="101" t="str">
        <f t="shared" si="7"/>
        <v>FROST FROSTIE</v>
      </c>
    </row>
    <row r="507" spans="1:4" x14ac:dyDescent="0.3">
      <c r="A507" s="70" t="s">
        <v>2152</v>
      </c>
      <c r="B507" s="70" t="s">
        <v>2153</v>
      </c>
      <c r="D507" s="101" t="str">
        <f t="shared" si="7"/>
        <v>FRSHG FRESH GOURMET</v>
      </c>
    </row>
    <row r="508" spans="1:4" x14ac:dyDescent="0.3">
      <c r="A508" s="70" t="s">
        <v>2154</v>
      </c>
      <c r="B508" s="70" t="s">
        <v>2155</v>
      </c>
      <c r="D508" s="101" t="str">
        <f t="shared" si="7"/>
        <v>FRSHP FRESH PET</v>
      </c>
    </row>
    <row r="509" spans="1:4" x14ac:dyDescent="0.3">
      <c r="A509" s="70" t="s">
        <v>2156</v>
      </c>
      <c r="B509" s="70" t="s">
        <v>2157</v>
      </c>
      <c r="D509" s="101" t="str">
        <f t="shared" si="7"/>
        <v>FRUIT FRUIT2O</v>
      </c>
    </row>
    <row r="510" spans="1:4" x14ac:dyDescent="0.3">
      <c r="A510" s="70" t="s">
        <v>2158</v>
      </c>
      <c r="B510" s="70" t="s">
        <v>2159</v>
      </c>
      <c r="D510" s="101" t="str">
        <f t="shared" si="7"/>
        <v>FRYMG FRYIN MAGIC</v>
      </c>
    </row>
    <row r="511" spans="1:4" x14ac:dyDescent="0.3">
      <c r="A511" s="70" t="s">
        <v>2160</v>
      </c>
      <c r="B511" s="70" t="s">
        <v>2161</v>
      </c>
      <c r="D511" s="101" t="str">
        <f t="shared" si="7"/>
        <v>FRYMX FRYMAX</v>
      </c>
    </row>
    <row r="512" spans="1:4" x14ac:dyDescent="0.3">
      <c r="A512" s="70" t="s">
        <v>2162</v>
      </c>
      <c r="B512" s="70" t="s">
        <v>2163</v>
      </c>
      <c r="D512" s="101" t="str">
        <f t="shared" si="7"/>
        <v>FSAM FATHER SAM'S</v>
      </c>
    </row>
    <row r="513" spans="1:4" x14ac:dyDescent="0.3">
      <c r="A513" s="70" t="s">
        <v>2164</v>
      </c>
      <c r="B513" s="70" t="s">
        <v>2165</v>
      </c>
      <c r="D513" s="101" t="str">
        <f t="shared" si="7"/>
        <v>FSMKS FACTORY SMOKES</v>
      </c>
    </row>
    <row r="514" spans="1:4" x14ac:dyDescent="0.3">
      <c r="A514" s="70" t="s">
        <v>2166</v>
      </c>
      <c r="B514" s="70" t="s">
        <v>2167</v>
      </c>
      <c r="D514" s="101" t="str">
        <f t="shared" ref="D514:D577" si="8">A514&amp;" "&amp;B514</f>
        <v>FSTFF FLUFFY STUFF</v>
      </c>
    </row>
    <row r="515" spans="1:4" x14ac:dyDescent="0.3">
      <c r="A515" s="70" t="s">
        <v>2168</v>
      </c>
      <c r="B515" s="70" t="s">
        <v>2169</v>
      </c>
      <c r="D515" s="101" t="str">
        <f t="shared" si="8"/>
        <v>FTUNA FORTUNA</v>
      </c>
    </row>
    <row r="516" spans="1:4" x14ac:dyDescent="0.3">
      <c r="A516" s="70" t="s">
        <v>2170</v>
      </c>
      <c r="B516" s="70" t="s">
        <v>2170</v>
      </c>
      <c r="D516" s="101" t="str">
        <f t="shared" si="8"/>
        <v>FUMA FUMA</v>
      </c>
    </row>
    <row r="517" spans="1:4" x14ac:dyDescent="0.3">
      <c r="A517" s="70" t="s">
        <v>2171</v>
      </c>
      <c r="B517" s="70" t="s">
        <v>2172</v>
      </c>
      <c r="D517" s="101" t="str">
        <f t="shared" si="8"/>
        <v>FURMN FURMANO</v>
      </c>
    </row>
    <row r="518" spans="1:4" x14ac:dyDescent="0.3">
      <c r="A518" s="70" t="s">
        <v>2173</v>
      </c>
      <c r="B518" s="70" t="s">
        <v>2173</v>
      </c>
      <c r="D518" s="101" t="str">
        <f t="shared" si="8"/>
        <v>GAIN GAIN</v>
      </c>
    </row>
    <row r="519" spans="1:4" x14ac:dyDescent="0.3">
      <c r="A519" s="70" t="s">
        <v>2174</v>
      </c>
      <c r="B519" s="70" t="s">
        <v>2175</v>
      </c>
      <c r="D519" s="101" t="str">
        <f t="shared" si="8"/>
        <v>GALIK GALLIKER'S</v>
      </c>
    </row>
    <row r="520" spans="1:4" x14ac:dyDescent="0.3">
      <c r="A520" s="70" t="s">
        <v>2176</v>
      </c>
      <c r="B520" s="70" t="s">
        <v>2176</v>
      </c>
      <c r="D520" s="101" t="str">
        <f t="shared" si="8"/>
        <v>GALIL GALIL</v>
      </c>
    </row>
    <row r="521" spans="1:4" x14ac:dyDescent="0.3">
      <c r="A521" s="70" t="s">
        <v>2177</v>
      </c>
      <c r="B521" s="70" t="s">
        <v>2177</v>
      </c>
      <c r="D521" s="101" t="str">
        <f t="shared" si="8"/>
        <v>GAME GAME</v>
      </c>
    </row>
    <row r="522" spans="1:4" x14ac:dyDescent="0.3">
      <c r="A522" s="70" t="s">
        <v>2178</v>
      </c>
      <c r="B522" s="70" t="s">
        <v>2179</v>
      </c>
      <c r="D522" s="101" t="str">
        <f t="shared" si="8"/>
        <v>GARVY GARVEY</v>
      </c>
    </row>
    <row r="523" spans="1:4" x14ac:dyDescent="0.3">
      <c r="A523" s="70" t="s">
        <v>2180</v>
      </c>
      <c r="B523" s="70" t="s">
        <v>2181</v>
      </c>
      <c r="D523" s="101" t="str">
        <f t="shared" si="8"/>
        <v>GASX GAS-X</v>
      </c>
    </row>
    <row r="524" spans="1:4" x14ac:dyDescent="0.3">
      <c r="A524" s="70" t="s">
        <v>2182</v>
      </c>
      <c r="B524" s="70" t="s">
        <v>2183</v>
      </c>
      <c r="D524" s="101" t="str">
        <f t="shared" si="8"/>
        <v>GATOR GATORADE</v>
      </c>
    </row>
    <row r="525" spans="1:4" x14ac:dyDescent="0.3">
      <c r="A525" s="70" t="s">
        <v>2184</v>
      </c>
      <c r="B525" s="70" t="s">
        <v>2185</v>
      </c>
      <c r="D525" s="101" t="str">
        <f t="shared" si="8"/>
        <v>GCHLI GREEN CHILI</v>
      </c>
    </row>
    <row r="526" spans="1:4" x14ac:dyDescent="0.3">
      <c r="A526" s="70" t="s">
        <v>2186</v>
      </c>
      <c r="B526" s="70" t="s">
        <v>2187</v>
      </c>
      <c r="D526" s="101" t="str">
        <f t="shared" si="8"/>
        <v>GDFUN GOOD N FUN</v>
      </c>
    </row>
    <row r="527" spans="1:4" x14ac:dyDescent="0.3">
      <c r="A527" s="70" t="s">
        <v>2188</v>
      </c>
      <c r="B527" s="70" t="s">
        <v>2189</v>
      </c>
      <c r="D527" s="101" t="str">
        <f t="shared" si="8"/>
        <v>GDINE GOURMET DINING</v>
      </c>
    </row>
    <row r="528" spans="1:4" x14ac:dyDescent="0.3">
      <c r="A528" s="70" t="s">
        <v>2190</v>
      </c>
      <c r="B528" s="70" t="s">
        <v>2191</v>
      </c>
      <c r="D528" s="101" t="str">
        <f t="shared" si="8"/>
        <v>GDIPT GOLDEN DIPT</v>
      </c>
    </row>
    <row r="529" spans="1:4" x14ac:dyDescent="0.3">
      <c r="A529" s="70" t="s">
        <v>2192</v>
      </c>
      <c r="B529" s="70" t="s">
        <v>2193</v>
      </c>
      <c r="D529" s="101" t="str">
        <f t="shared" si="8"/>
        <v>GDNUT GOLDEN DONUT</v>
      </c>
    </row>
    <row r="530" spans="1:4" x14ac:dyDescent="0.3">
      <c r="A530" s="70" t="s">
        <v>2194</v>
      </c>
      <c r="B530" s="70" t="s">
        <v>2195</v>
      </c>
      <c r="D530" s="101" t="str">
        <f t="shared" si="8"/>
        <v>GDSNS GOOD SENSE</v>
      </c>
    </row>
    <row r="531" spans="1:4" x14ac:dyDescent="0.3">
      <c r="A531" s="70" t="s">
        <v>2196</v>
      </c>
      <c r="B531" s="70" t="s">
        <v>2197</v>
      </c>
      <c r="D531" s="101" t="str">
        <f t="shared" si="8"/>
        <v>GD2GR GOOD 2 GROW</v>
      </c>
    </row>
    <row r="532" spans="1:4" x14ac:dyDescent="0.3">
      <c r="A532" s="70" t="s">
        <v>2198</v>
      </c>
      <c r="B532" s="70" t="s">
        <v>2199</v>
      </c>
      <c r="D532" s="101" t="str">
        <f t="shared" si="8"/>
        <v>GEHLS GEHL'S</v>
      </c>
    </row>
    <row r="533" spans="1:4" x14ac:dyDescent="0.3">
      <c r="A533" s="70" t="s">
        <v>2200</v>
      </c>
      <c r="B533" s="70" t="s">
        <v>2201</v>
      </c>
      <c r="D533" s="101" t="str">
        <f t="shared" si="8"/>
        <v>GENRL GENERAL</v>
      </c>
    </row>
    <row r="534" spans="1:4" x14ac:dyDescent="0.3">
      <c r="A534" s="70" t="s">
        <v>2202</v>
      </c>
      <c r="B534" s="70" t="s">
        <v>2203</v>
      </c>
      <c r="D534" s="101" t="str">
        <f t="shared" si="8"/>
        <v>GERBR GERBER</v>
      </c>
    </row>
    <row r="535" spans="1:4" x14ac:dyDescent="0.3">
      <c r="A535" s="70" t="s">
        <v>2204</v>
      </c>
      <c r="B535" s="70" t="s">
        <v>2205</v>
      </c>
      <c r="D535" s="101" t="str">
        <f t="shared" si="8"/>
        <v>GERIT GERRIT</v>
      </c>
    </row>
    <row r="536" spans="1:4" x14ac:dyDescent="0.3">
      <c r="A536" s="70" t="s">
        <v>2206</v>
      </c>
      <c r="B536" s="70" t="s">
        <v>2207</v>
      </c>
      <c r="D536" s="101" t="str">
        <f t="shared" si="8"/>
        <v>GERM GERM OUT</v>
      </c>
    </row>
    <row r="537" spans="1:4" x14ac:dyDescent="0.3">
      <c r="A537" s="70" t="s">
        <v>2208</v>
      </c>
      <c r="B537" s="70" t="s">
        <v>2209</v>
      </c>
      <c r="D537" s="101" t="str">
        <f t="shared" si="8"/>
        <v>GEVIN GEVINNI</v>
      </c>
    </row>
    <row r="538" spans="1:4" x14ac:dyDescent="0.3">
      <c r="A538" s="70" t="s">
        <v>2210</v>
      </c>
      <c r="B538" s="70" t="s">
        <v>2211</v>
      </c>
      <c r="D538" s="101" t="str">
        <f t="shared" si="8"/>
        <v>GG GREEN GIANT</v>
      </c>
    </row>
    <row r="539" spans="1:4" x14ac:dyDescent="0.3">
      <c r="A539" s="70" t="s">
        <v>2212</v>
      </c>
      <c r="B539" s="70" t="s">
        <v>2213</v>
      </c>
      <c r="D539" s="101" t="str">
        <f t="shared" si="8"/>
        <v>GGLUE GORILLA GLUE</v>
      </c>
    </row>
    <row r="540" spans="1:4" x14ac:dyDescent="0.3">
      <c r="A540" s="70" t="s">
        <v>2214</v>
      </c>
      <c r="B540" s="70" t="s">
        <v>2215</v>
      </c>
      <c r="D540" s="101" t="str">
        <f t="shared" si="8"/>
        <v>GGRDN GOODNESS GARDEN</v>
      </c>
    </row>
    <row r="541" spans="1:4" x14ac:dyDescent="0.3">
      <c r="A541" s="70" t="s">
        <v>2216</v>
      </c>
      <c r="B541" s="70" t="s">
        <v>2217</v>
      </c>
      <c r="D541" s="101" t="str">
        <f t="shared" si="8"/>
        <v>GHRVS GOLDEN HARVEST</v>
      </c>
    </row>
    <row r="542" spans="1:4" x14ac:dyDescent="0.3">
      <c r="A542" s="70" t="s">
        <v>2218</v>
      </c>
      <c r="B542" s="70" t="s">
        <v>2218</v>
      </c>
      <c r="D542" s="101" t="str">
        <f t="shared" si="8"/>
        <v>GIANT GIANT</v>
      </c>
    </row>
    <row r="543" spans="1:4" x14ac:dyDescent="0.3">
      <c r="A543" s="70" t="s">
        <v>2219</v>
      </c>
      <c r="B543" s="70" t="s">
        <v>2220</v>
      </c>
      <c r="D543" s="101" t="str">
        <f t="shared" si="8"/>
        <v>GIARU GIA RUSSA</v>
      </c>
    </row>
    <row r="544" spans="1:4" x14ac:dyDescent="0.3">
      <c r="A544" s="70" t="s">
        <v>2221</v>
      </c>
      <c r="B544" s="70" t="s">
        <v>2222</v>
      </c>
      <c r="D544" s="101" t="str">
        <f t="shared" si="8"/>
        <v>GIORG GIORGIO</v>
      </c>
    </row>
    <row r="545" spans="1:4" x14ac:dyDescent="0.3">
      <c r="A545" s="70" t="s">
        <v>2223</v>
      </c>
      <c r="B545" s="70" t="s">
        <v>2224</v>
      </c>
      <c r="D545" s="101" t="str">
        <f t="shared" si="8"/>
        <v>GIVEG GIVE &amp; GO</v>
      </c>
    </row>
    <row r="546" spans="1:4" x14ac:dyDescent="0.3">
      <c r="A546" s="70" t="s">
        <v>2225</v>
      </c>
      <c r="B546" s="70" t="s">
        <v>2225</v>
      </c>
      <c r="D546" s="101" t="str">
        <f t="shared" si="8"/>
        <v>GLAD GLAD</v>
      </c>
    </row>
    <row r="547" spans="1:4" x14ac:dyDescent="0.3">
      <c r="A547" s="70" t="s">
        <v>2226</v>
      </c>
      <c r="B547" s="70" t="s">
        <v>2226</v>
      </c>
      <c r="D547" s="101" t="str">
        <f t="shared" si="8"/>
        <v>GLADE GLADE</v>
      </c>
    </row>
    <row r="548" spans="1:4" x14ac:dyDescent="0.3">
      <c r="A548" s="70" t="s">
        <v>2227</v>
      </c>
      <c r="B548" s="70" t="s">
        <v>2228</v>
      </c>
      <c r="D548" s="101" t="str">
        <f t="shared" si="8"/>
        <v>GLAKE GREAT LAKES</v>
      </c>
    </row>
    <row r="549" spans="1:4" x14ac:dyDescent="0.3">
      <c r="A549" s="70" t="s">
        <v>2229</v>
      </c>
      <c r="B549" s="70" t="s">
        <v>2229</v>
      </c>
      <c r="D549" s="101" t="str">
        <f t="shared" si="8"/>
        <v>GLAS GLAS</v>
      </c>
    </row>
    <row r="550" spans="1:4" x14ac:dyDescent="0.3">
      <c r="A550" s="70" t="s">
        <v>2230</v>
      </c>
      <c r="B550" s="70" t="s">
        <v>2231</v>
      </c>
      <c r="D550" s="101" t="str">
        <f t="shared" si="8"/>
        <v>GLINE GOLDLINE</v>
      </c>
    </row>
    <row r="551" spans="1:4" x14ac:dyDescent="0.3">
      <c r="A551" s="70" t="s">
        <v>2232</v>
      </c>
      <c r="B551" s="70" t="s">
        <v>2233</v>
      </c>
      <c r="D551" s="101" t="str">
        <f t="shared" si="8"/>
        <v>GLLTT GILLETTE</v>
      </c>
    </row>
    <row r="552" spans="1:4" x14ac:dyDescent="0.3">
      <c r="A552" s="70" t="s">
        <v>2234</v>
      </c>
      <c r="B552" s="70" t="s">
        <v>2234</v>
      </c>
      <c r="D552" s="101" t="str">
        <f t="shared" si="8"/>
        <v>GLOBE GLOBE</v>
      </c>
    </row>
    <row r="553" spans="1:4" x14ac:dyDescent="0.3">
      <c r="A553" s="70" t="s">
        <v>2235</v>
      </c>
      <c r="B553" s="70" t="s">
        <v>2236</v>
      </c>
      <c r="D553" s="101" t="str">
        <f t="shared" si="8"/>
        <v>GMA GRANDMA'S</v>
      </c>
    </row>
    <row r="554" spans="1:4" x14ac:dyDescent="0.3">
      <c r="A554" s="70" t="s">
        <v>2237</v>
      </c>
      <c r="B554" s="70" t="s">
        <v>2238</v>
      </c>
      <c r="D554" s="101" t="str">
        <f t="shared" si="8"/>
        <v>GMBLR GAMBLER</v>
      </c>
    </row>
    <row r="555" spans="1:4" x14ac:dyDescent="0.3">
      <c r="A555" s="70" t="s">
        <v>2239</v>
      </c>
      <c r="B555" s="70" t="s">
        <v>2240</v>
      </c>
      <c r="D555" s="101" t="str">
        <f t="shared" si="8"/>
        <v>GMILD GOLD &amp; MILD</v>
      </c>
    </row>
    <row r="556" spans="1:4" x14ac:dyDescent="0.3">
      <c r="A556" s="70" t="s">
        <v>2241</v>
      </c>
      <c r="B556" s="70" t="s">
        <v>2242</v>
      </c>
      <c r="D556" s="101" t="str">
        <f t="shared" si="8"/>
        <v>GMILL GENERAL MILLS</v>
      </c>
    </row>
    <row r="557" spans="1:4" x14ac:dyDescent="0.3">
      <c r="A557" s="70" t="s">
        <v>2243</v>
      </c>
      <c r="B557" s="70" t="s">
        <v>2244</v>
      </c>
      <c r="D557" s="101" t="str">
        <f t="shared" si="8"/>
        <v>GOETZ GOETZE</v>
      </c>
    </row>
    <row r="558" spans="1:4" x14ac:dyDescent="0.3">
      <c r="A558" s="70" t="s">
        <v>2245</v>
      </c>
      <c r="B558" s="70" t="s">
        <v>2246</v>
      </c>
      <c r="D558" s="101" t="str">
        <f t="shared" si="8"/>
        <v>GOGO GOGO SQUEEZE</v>
      </c>
    </row>
    <row r="559" spans="1:4" x14ac:dyDescent="0.3">
      <c r="A559" s="70" t="s">
        <v>2247</v>
      </c>
      <c r="B559" s="70" t="s">
        <v>2247</v>
      </c>
      <c r="D559" s="101" t="str">
        <f t="shared" si="8"/>
        <v>GOJO GOJO</v>
      </c>
    </row>
    <row r="560" spans="1:4" x14ac:dyDescent="0.3">
      <c r="A560" s="70" t="s">
        <v>2248</v>
      </c>
      <c r="B560" s="70" t="s">
        <v>2249</v>
      </c>
      <c r="D560" s="101" t="str">
        <f t="shared" si="8"/>
        <v>GOLDP GOLD PEAK</v>
      </c>
    </row>
    <row r="561" spans="1:4" x14ac:dyDescent="0.3">
      <c r="A561" s="70" t="s">
        <v>2250</v>
      </c>
      <c r="B561" s="70" t="s">
        <v>2251</v>
      </c>
      <c r="D561" s="101" t="str">
        <f t="shared" si="8"/>
        <v>GONLA GONNELLA</v>
      </c>
    </row>
    <row r="562" spans="1:4" x14ac:dyDescent="0.3">
      <c r="A562" s="70" t="s">
        <v>2252</v>
      </c>
      <c r="B562" s="70" t="s">
        <v>2253</v>
      </c>
      <c r="D562" s="101" t="str">
        <f t="shared" si="8"/>
        <v>GONSH GONESH</v>
      </c>
    </row>
    <row r="563" spans="1:4" x14ac:dyDescent="0.3">
      <c r="A563" s="70" t="s">
        <v>2254</v>
      </c>
      <c r="B563" s="70" t="s">
        <v>2255</v>
      </c>
      <c r="D563" s="101" t="str">
        <f t="shared" si="8"/>
        <v>GORTN GORTON'S</v>
      </c>
    </row>
    <row r="564" spans="1:4" x14ac:dyDescent="0.3">
      <c r="A564" s="70" t="s">
        <v>2256</v>
      </c>
      <c r="B564" s="70" t="s">
        <v>2256</v>
      </c>
      <c r="D564" s="101" t="str">
        <f t="shared" si="8"/>
        <v>GPC GPC</v>
      </c>
    </row>
    <row r="565" spans="1:4" x14ac:dyDescent="0.3">
      <c r="A565" s="70" t="s">
        <v>2257</v>
      </c>
      <c r="B565" s="70" t="s">
        <v>2258</v>
      </c>
      <c r="D565" s="101" t="str">
        <f t="shared" si="8"/>
        <v>GPEAK GREEN PEAK</v>
      </c>
    </row>
    <row r="566" spans="1:4" x14ac:dyDescent="0.3">
      <c r="A566" s="70" t="s">
        <v>2259</v>
      </c>
      <c r="B566" s="70" t="s">
        <v>2260</v>
      </c>
      <c r="D566" s="101" t="str">
        <f t="shared" si="8"/>
        <v>GPRIX GRAND PRIX</v>
      </c>
    </row>
    <row r="567" spans="1:4" x14ac:dyDescent="0.3">
      <c r="A567" s="70" t="s">
        <v>2261</v>
      </c>
      <c r="B567" s="70" t="s">
        <v>2262</v>
      </c>
      <c r="D567" s="101" t="str">
        <f t="shared" si="8"/>
        <v>GRAND GRANDIOSO</v>
      </c>
    </row>
    <row r="568" spans="1:4" x14ac:dyDescent="0.3">
      <c r="A568" s="70" t="s">
        <v>2263</v>
      </c>
      <c r="B568" s="70" t="s">
        <v>2264</v>
      </c>
      <c r="D568" s="101" t="str">
        <f t="shared" si="8"/>
        <v>GRANG GRANGER SELECT</v>
      </c>
    </row>
    <row r="569" spans="1:4" x14ac:dyDescent="0.3">
      <c r="A569" s="70" t="s">
        <v>2265</v>
      </c>
      <c r="B569" s="70" t="s">
        <v>2266</v>
      </c>
      <c r="D569" s="101" t="str">
        <f t="shared" si="8"/>
        <v>GRANY GRANNY'S</v>
      </c>
    </row>
    <row r="570" spans="1:4" x14ac:dyDescent="0.3">
      <c r="A570" s="70" t="s">
        <v>2267</v>
      </c>
      <c r="B570" s="70" t="s">
        <v>2268</v>
      </c>
      <c r="D570" s="101" t="str">
        <f t="shared" si="8"/>
        <v>GRAVY GRAVY TRAIN</v>
      </c>
    </row>
    <row r="571" spans="1:4" x14ac:dyDescent="0.3">
      <c r="A571" s="70" t="s">
        <v>2269</v>
      </c>
      <c r="B571" s="70" t="s">
        <v>2270</v>
      </c>
      <c r="D571" s="101" t="str">
        <f t="shared" si="8"/>
        <v>GRDNR GARDNER</v>
      </c>
    </row>
    <row r="572" spans="1:4" x14ac:dyDescent="0.3">
      <c r="A572" s="70" t="s">
        <v>2271</v>
      </c>
      <c r="B572" s="70" t="s">
        <v>2272</v>
      </c>
      <c r="D572" s="101" t="str">
        <f t="shared" si="8"/>
        <v>GRDTO GARDETTOS</v>
      </c>
    </row>
    <row r="573" spans="1:4" x14ac:dyDescent="0.3">
      <c r="A573" s="70" t="s">
        <v>2273</v>
      </c>
      <c r="B573" s="70" t="s">
        <v>2274</v>
      </c>
      <c r="D573" s="101" t="str">
        <f t="shared" si="8"/>
        <v>GREAS GREASED LIGHTNG</v>
      </c>
    </row>
    <row r="574" spans="1:4" x14ac:dyDescent="0.3">
      <c r="A574" s="70" t="s">
        <v>2275</v>
      </c>
      <c r="B574" s="70" t="s">
        <v>2276</v>
      </c>
      <c r="D574" s="101" t="str">
        <f t="shared" si="8"/>
        <v>GREGS GREGORY'S</v>
      </c>
    </row>
    <row r="575" spans="1:4" x14ac:dyDescent="0.3">
      <c r="A575" s="70" t="s">
        <v>2277</v>
      </c>
      <c r="B575" s="70" t="s">
        <v>2278</v>
      </c>
      <c r="D575" s="101" t="str">
        <f t="shared" si="8"/>
        <v>GRIND GRINDS</v>
      </c>
    </row>
    <row r="576" spans="1:4" x14ac:dyDescent="0.3">
      <c r="A576" s="70" t="s">
        <v>2279</v>
      </c>
      <c r="B576" s="70" t="s">
        <v>2280</v>
      </c>
      <c r="D576" s="101" t="str">
        <f t="shared" si="8"/>
        <v>GRIVR GOLD RIVER</v>
      </c>
    </row>
    <row r="577" spans="1:4" x14ac:dyDescent="0.3">
      <c r="A577" s="70" t="s">
        <v>2281</v>
      </c>
      <c r="B577" s="70" t="s">
        <v>2282</v>
      </c>
      <c r="D577" s="101" t="str">
        <f t="shared" si="8"/>
        <v>GRIZZ GRIZZLY</v>
      </c>
    </row>
    <row r="578" spans="1:4" x14ac:dyDescent="0.3">
      <c r="A578" s="70" t="s">
        <v>2283</v>
      </c>
      <c r="B578" s="70" t="s">
        <v>2284</v>
      </c>
      <c r="D578" s="101" t="str">
        <f t="shared" ref="D578:D641" si="9">A578&amp;" "&amp;B578</f>
        <v>GRLPR GRILL PRO</v>
      </c>
    </row>
    <row r="579" spans="1:4" x14ac:dyDescent="0.3">
      <c r="A579" s="70" t="s">
        <v>2285</v>
      </c>
      <c r="B579" s="70" t="s">
        <v>2286</v>
      </c>
      <c r="D579" s="101" t="str">
        <f t="shared" si="9"/>
        <v>GRMWY GRIMMWAY</v>
      </c>
    </row>
    <row r="580" spans="1:4" x14ac:dyDescent="0.3">
      <c r="A580" s="70" t="s">
        <v>2287</v>
      </c>
      <c r="B580" s="70" t="s">
        <v>2288</v>
      </c>
      <c r="D580" s="101" t="str">
        <f t="shared" si="9"/>
        <v>GRNDE GRANDE CHEESE</v>
      </c>
    </row>
    <row r="581" spans="1:4" x14ac:dyDescent="0.3">
      <c r="A581" s="70" t="s">
        <v>2289</v>
      </c>
      <c r="B581" s="70" t="s">
        <v>2290</v>
      </c>
      <c r="D581" s="101" t="str">
        <f t="shared" si="9"/>
        <v>GROVE GROVE STREET</v>
      </c>
    </row>
    <row r="582" spans="1:4" x14ac:dyDescent="0.3">
      <c r="A582" s="70" t="s">
        <v>2291</v>
      </c>
      <c r="B582" s="70" t="s">
        <v>2292</v>
      </c>
      <c r="D582" s="101" t="str">
        <f t="shared" si="9"/>
        <v>GRRTT GARRETT</v>
      </c>
    </row>
    <row r="583" spans="1:4" x14ac:dyDescent="0.3">
      <c r="A583" s="70" t="s">
        <v>2293</v>
      </c>
      <c r="B583" s="70" t="s">
        <v>2294</v>
      </c>
      <c r="D583" s="101" t="str">
        <f t="shared" si="9"/>
        <v>GRUSH GOLD RUSH</v>
      </c>
    </row>
    <row r="584" spans="1:4" x14ac:dyDescent="0.3">
      <c r="A584" s="70" t="s">
        <v>2295</v>
      </c>
      <c r="B584" s="70" t="s">
        <v>2296</v>
      </c>
      <c r="D584" s="101" t="str">
        <f t="shared" si="9"/>
        <v>GSEAS GOOD SEASONS</v>
      </c>
    </row>
    <row r="585" spans="1:4" x14ac:dyDescent="0.3">
      <c r="A585" s="70" t="s">
        <v>2297</v>
      </c>
      <c r="B585" s="70" t="s">
        <v>2298</v>
      </c>
      <c r="D585" s="101" t="str">
        <f t="shared" si="9"/>
        <v>GSHOR GOLDEN SHORE</v>
      </c>
    </row>
    <row r="586" spans="1:4" x14ac:dyDescent="0.3">
      <c r="A586" s="70" t="s">
        <v>2299</v>
      </c>
      <c r="B586" s="70" t="s">
        <v>2300</v>
      </c>
      <c r="D586" s="101" t="str">
        <f t="shared" si="9"/>
        <v>GSMOK GOOD SMOKE</v>
      </c>
    </row>
    <row r="587" spans="1:4" x14ac:dyDescent="0.3">
      <c r="A587" s="70" t="s">
        <v>2301</v>
      </c>
      <c r="B587" s="70" t="s">
        <v>2302</v>
      </c>
      <c r="D587" s="101" t="str">
        <f t="shared" si="9"/>
        <v>GSPRT GREAT SPIRITS</v>
      </c>
    </row>
    <row r="588" spans="1:4" x14ac:dyDescent="0.3">
      <c r="A588" s="70" t="s">
        <v>2303</v>
      </c>
      <c r="B588" s="70" t="s">
        <v>2304</v>
      </c>
      <c r="D588" s="101" t="str">
        <f t="shared" si="9"/>
        <v>GSTRK GOLD STRIKE</v>
      </c>
    </row>
    <row r="589" spans="1:4" x14ac:dyDescent="0.3">
      <c r="A589" s="70" t="s">
        <v>2305</v>
      </c>
      <c r="B589" s="70" t="s">
        <v>2306</v>
      </c>
      <c r="D589" s="101" t="str">
        <f t="shared" si="9"/>
        <v>GSTUF GOOD STUFF</v>
      </c>
    </row>
    <row r="590" spans="1:4" x14ac:dyDescent="0.3">
      <c r="A590" s="70" t="s">
        <v>2307</v>
      </c>
      <c r="B590" s="70" t="s">
        <v>2308</v>
      </c>
      <c r="D590" s="101" t="str">
        <f t="shared" si="9"/>
        <v>GUGG GUGGISBERG</v>
      </c>
    </row>
    <row r="591" spans="1:4" x14ac:dyDescent="0.3">
      <c r="A591" s="70" t="s">
        <v>2309</v>
      </c>
      <c r="B591" s="70" t="s">
        <v>2310</v>
      </c>
      <c r="D591" s="101" t="str">
        <f t="shared" si="9"/>
        <v>GUMOT GUMOUT</v>
      </c>
    </row>
    <row r="592" spans="1:4" x14ac:dyDescent="0.3">
      <c r="A592" s="70" t="s">
        <v>2311</v>
      </c>
      <c r="B592" s="70" t="s">
        <v>2311</v>
      </c>
      <c r="D592" s="101" t="str">
        <f t="shared" si="9"/>
        <v>GUNK GUNK</v>
      </c>
    </row>
    <row r="593" spans="1:4" x14ac:dyDescent="0.3">
      <c r="A593" s="70" t="s">
        <v>2312</v>
      </c>
      <c r="B593" s="70" t="s">
        <v>2313</v>
      </c>
      <c r="D593" s="101" t="str">
        <f t="shared" si="9"/>
        <v>GURLY GURLY'S</v>
      </c>
    </row>
    <row r="594" spans="1:4" x14ac:dyDescent="0.3">
      <c r="A594" s="70" t="s">
        <v>2314</v>
      </c>
      <c r="B594" s="70" t="s">
        <v>2315</v>
      </c>
      <c r="D594" s="101" t="str">
        <f t="shared" si="9"/>
        <v>GUZZL GUZZLER</v>
      </c>
    </row>
    <row r="595" spans="1:4" x14ac:dyDescent="0.3">
      <c r="A595" s="70" t="s">
        <v>2316</v>
      </c>
      <c r="B595" s="70" t="s">
        <v>2317</v>
      </c>
      <c r="D595" s="101" t="str">
        <f t="shared" si="9"/>
        <v>GVALY GOLDEN VALLEY</v>
      </c>
    </row>
    <row r="596" spans="1:4" x14ac:dyDescent="0.3">
      <c r="A596" s="70" t="s">
        <v>2318</v>
      </c>
      <c r="B596" s="70" t="s">
        <v>2319</v>
      </c>
      <c r="D596" s="101" t="str">
        <f t="shared" si="9"/>
        <v>GVEGA GARCIA VEGA</v>
      </c>
    </row>
    <row r="597" spans="1:4" x14ac:dyDescent="0.3">
      <c r="A597" s="70" t="s">
        <v>2320</v>
      </c>
      <c r="B597" s="70" t="s">
        <v>2321</v>
      </c>
      <c r="D597" s="101" t="str">
        <f t="shared" si="9"/>
        <v>GWEST GOODWEST</v>
      </c>
    </row>
    <row r="598" spans="1:4" x14ac:dyDescent="0.3">
      <c r="A598" s="70" t="s">
        <v>2322</v>
      </c>
      <c r="B598" s="70" t="s">
        <v>2322</v>
      </c>
      <c r="D598" s="101" t="str">
        <f t="shared" si="9"/>
        <v>H&amp;H H&amp;H</v>
      </c>
    </row>
    <row r="599" spans="1:4" x14ac:dyDescent="0.3">
      <c r="A599" s="70" t="s">
        <v>2323</v>
      </c>
      <c r="B599" s="70" t="s">
        <v>2324</v>
      </c>
      <c r="D599" s="101" t="str">
        <f t="shared" si="9"/>
        <v>HAAGN HAAGEN DAZS</v>
      </c>
    </row>
    <row r="600" spans="1:4" x14ac:dyDescent="0.3">
      <c r="A600" s="70" t="s">
        <v>2325</v>
      </c>
      <c r="B600" s="70" t="s">
        <v>2326</v>
      </c>
      <c r="D600" s="101" t="str">
        <f t="shared" si="9"/>
        <v>HADLY HADLEY FARMS</v>
      </c>
    </row>
    <row r="601" spans="1:4" x14ac:dyDescent="0.3">
      <c r="A601" s="70" t="s">
        <v>2327</v>
      </c>
      <c r="B601" s="70" t="s">
        <v>2328</v>
      </c>
      <c r="D601" s="101" t="str">
        <f t="shared" si="9"/>
        <v>HALF HALF &amp; HALF</v>
      </c>
    </row>
    <row r="602" spans="1:4" x14ac:dyDescent="0.3">
      <c r="A602" s="70" t="s">
        <v>2329</v>
      </c>
      <c r="B602" s="70" t="s">
        <v>2329</v>
      </c>
      <c r="D602" s="101" t="str">
        <f t="shared" si="9"/>
        <v>HALLS HALLS</v>
      </c>
    </row>
    <row r="603" spans="1:4" x14ac:dyDescent="0.3">
      <c r="A603" s="70" t="s">
        <v>2330</v>
      </c>
      <c r="B603" s="70" t="s">
        <v>2331</v>
      </c>
      <c r="D603" s="101" t="str">
        <f t="shared" si="9"/>
        <v>HAMMD HAMMONDS</v>
      </c>
    </row>
    <row r="604" spans="1:4" x14ac:dyDescent="0.3">
      <c r="A604" s="70" t="s">
        <v>2332</v>
      </c>
      <c r="B604" s="70" t="s">
        <v>2333</v>
      </c>
      <c r="D604" s="101" t="str">
        <f t="shared" si="9"/>
        <v>HAMPT HAMPTON FARMS</v>
      </c>
    </row>
    <row r="605" spans="1:4" x14ac:dyDescent="0.3">
      <c r="A605" s="70" t="s">
        <v>2334</v>
      </c>
      <c r="B605" s="70" t="s">
        <v>2335</v>
      </c>
      <c r="D605" s="101" t="str">
        <f t="shared" si="9"/>
        <v>HANAS HANNAH'S</v>
      </c>
    </row>
    <row r="606" spans="1:4" x14ac:dyDescent="0.3">
      <c r="A606" s="70" t="s">
        <v>2336</v>
      </c>
      <c r="B606" s="70" t="s">
        <v>2337</v>
      </c>
      <c r="D606" s="101" t="str">
        <f t="shared" si="9"/>
        <v>HANDI HANDIFOIL</v>
      </c>
    </row>
    <row r="607" spans="1:4" x14ac:dyDescent="0.3">
      <c r="A607" s="70" t="s">
        <v>2338</v>
      </c>
      <c r="B607" s="70" t="s">
        <v>2339</v>
      </c>
      <c r="D607" s="101" t="str">
        <f t="shared" si="9"/>
        <v>HANNA HANNA'S CANDLE</v>
      </c>
    </row>
    <row r="608" spans="1:4" x14ac:dyDescent="0.3">
      <c r="A608" s="70" t="s">
        <v>2340</v>
      </c>
      <c r="B608" s="70" t="s">
        <v>2341</v>
      </c>
      <c r="D608" s="101" t="str">
        <f t="shared" si="9"/>
        <v>HANVR HANOVER</v>
      </c>
    </row>
    <row r="609" spans="1:4" x14ac:dyDescent="0.3">
      <c r="A609" s="70" t="s">
        <v>2342</v>
      </c>
      <c r="B609" s="70" t="s">
        <v>2343</v>
      </c>
      <c r="D609" s="101" t="str">
        <f t="shared" si="9"/>
        <v>HARBO HARIBO</v>
      </c>
    </row>
    <row r="610" spans="1:4" x14ac:dyDescent="0.3">
      <c r="A610" s="70" t="s">
        <v>2344</v>
      </c>
      <c r="B610" s="70" t="s">
        <v>2344</v>
      </c>
      <c r="D610" s="101" t="str">
        <f t="shared" si="9"/>
        <v>HART HART</v>
      </c>
    </row>
    <row r="611" spans="1:4" x14ac:dyDescent="0.3">
      <c r="A611" s="70" t="s">
        <v>2345</v>
      </c>
      <c r="B611" s="70" t="s">
        <v>2346</v>
      </c>
      <c r="D611" s="101" t="str">
        <f t="shared" si="9"/>
        <v>HATF HATFIELD</v>
      </c>
    </row>
    <row r="612" spans="1:4" x14ac:dyDescent="0.3">
      <c r="A612" s="70" t="s">
        <v>2347</v>
      </c>
      <c r="B612" s="70" t="s">
        <v>2348</v>
      </c>
      <c r="D612" s="101" t="str">
        <f t="shared" si="9"/>
        <v>HAVAT HAVA TAMPA</v>
      </c>
    </row>
    <row r="613" spans="1:4" x14ac:dyDescent="0.3">
      <c r="A613" s="70" t="s">
        <v>2349</v>
      </c>
      <c r="B613" s="70" t="s">
        <v>2350</v>
      </c>
      <c r="D613" s="101" t="str">
        <f t="shared" si="9"/>
        <v>HAVNA HAVANA</v>
      </c>
    </row>
    <row r="614" spans="1:4" x14ac:dyDescent="0.3">
      <c r="A614" s="70" t="s">
        <v>2351</v>
      </c>
      <c r="B614" s="70" t="s">
        <v>2352</v>
      </c>
      <c r="D614" s="101" t="str">
        <f t="shared" si="9"/>
        <v>HEATF HEAT FACTORY</v>
      </c>
    </row>
    <row r="615" spans="1:4" x14ac:dyDescent="0.3">
      <c r="A615" s="70" t="s">
        <v>2353</v>
      </c>
      <c r="B615" s="70" t="s">
        <v>2353</v>
      </c>
      <c r="D615" s="101" t="str">
        <f t="shared" si="9"/>
        <v>HEET HEET</v>
      </c>
    </row>
    <row r="616" spans="1:4" x14ac:dyDescent="0.3">
      <c r="A616" s="70" t="s">
        <v>2354</v>
      </c>
      <c r="B616" s="70" t="s">
        <v>2354</v>
      </c>
      <c r="D616" s="101" t="str">
        <f t="shared" si="9"/>
        <v>HEFTY HEFTY</v>
      </c>
    </row>
    <row r="617" spans="1:4" x14ac:dyDescent="0.3">
      <c r="A617" s="70" t="s">
        <v>2355</v>
      </c>
      <c r="B617" s="70" t="s">
        <v>2355</v>
      </c>
      <c r="D617" s="101" t="str">
        <f t="shared" si="9"/>
        <v>HEINZ HEINZ</v>
      </c>
    </row>
    <row r="618" spans="1:4" x14ac:dyDescent="0.3">
      <c r="A618" s="70" t="s">
        <v>2356</v>
      </c>
      <c r="B618" s="70" t="s">
        <v>2357</v>
      </c>
      <c r="D618" s="101" t="str">
        <f t="shared" si="9"/>
        <v>HELMN HELLMANN'S</v>
      </c>
    </row>
    <row r="619" spans="1:4" x14ac:dyDescent="0.3">
      <c r="A619" s="70" t="s">
        <v>2358</v>
      </c>
      <c r="B619" s="70" t="s">
        <v>2359</v>
      </c>
      <c r="D619" s="101" t="str">
        <f t="shared" si="9"/>
        <v>HELTH HEALTHY CHOICE</v>
      </c>
    </row>
    <row r="620" spans="1:4" x14ac:dyDescent="0.3">
      <c r="A620" s="70" t="s">
        <v>2360</v>
      </c>
      <c r="B620" s="70" t="s">
        <v>2361</v>
      </c>
      <c r="D620" s="101" t="str">
        <f t="shared" si="9"/>
        <v>HELVA HELUVA</v>
      </c>
    </row>
    <row r="621" spans="1:4" x14ac:dyDescent="0.3">
      <c r="A621" s="70" t="s">
        <v>2362</v>
      </c>
      <c r="B621" s="70" t="s">
        <v>2363</v>
      </c>
      <c r="D621" s="101" t="str">
        <f t="shared" si="9"/>
        <v>HEREF HEREFORD</v>
      </c>
    </row>
    <row r="622" spans="1:4" x14ac:dyDescent="0.3">
      <c r="A622" s="70" t="s">
        <v>2364</v>
      </c>
      <c r="B622" s="70" t="s">
        <v>2365</v>
      </c>
      <c r="D622" s="101" t="str">
        <f t="shared" si="9"/>
        <v>HERKY HERKY'S</v>
      </c>
    </row>
    <row r="623" spans="1:4" x14ac:dyDescent="0.3">
      <c r="A623" s="70" t="s">
        <v>2366</v>
      </c>
      <c r="B623" s="70" t="s">
        <v>2367</v>
      </c>
      <c r="D623" s="101" t="str">
        <f t="shared" si="9"/>
        <v>HERLC HERLOCHER</v>
      </c>
    </row>
    <row r="624" spans="1:4" x14ac:dyDescent="0.3">
      <c r="A624" s="70" t="s">
        <v>2368</v>
      </c>
      <c r="B624" s="70" t="s">
        <v>2369</v>
      </c>
      <c r="D624" s="101" t="str">
        <f t="shared" si="9"/>
        <v>HHAND HOTHANDS</v>
      </c>
    </row>
    <row r="625" spans="1:4" x14ac:dyDescent="0.3">
      <c r="A625" s="70" t="s">
        <v>2370</v>
      </c>
      <c r="B625" s="70" t="s">
        <v>2371</v>
      </c>
      <c r="D625" s="101" t="str">
        <f t="shared" si="9"/>
        <v>HHELP HAMBURGER HELP</v>
      </c>
    </row>
    <row r="626" spans="1:4" x14ac:dyDescent="0.3">
      <c r="A626" s="70" t="s">
        <v>2372</v>
      </c>
      <c r="B626" s="70" t="s">
        <v>2372</v>
      </c>
      <c r="D626" s="101" t="str">
        <f t="shared" si="9"/>
        <v>HI-C HI-C</v>
      </c>
    </row>
    <row r="627" spans="1:4" x14ac:dyDescent="0.3">
      <c r="A627" s="70" t="s">
        <v>2373</v>
      </c>
      <c r="B627" s="70" t="s">
        <v>2374</v>
      </c>
      <c r="D627" s="101" t="str">
        <f t="shared" si="9"/>
        <v>HICHW HI-CHEW</v>
      </c>
    </row>
    <row r="628" spans="1:4" x14ac:dyDescent="0.3">
      <c r="A628" s="70" t="s">
        <v>2375</v>
      </c>
      <c r="B628" s="70" t="s">
        <v>2376</v>
      </c>
      <c r="D628" s="101" t="str">
        <f t="shared" si="9"/>
        <v>HICK HICKORY HARVEST</v>
      </c>
    </row>
    <row r="629" spans="1:4" x14ac:dyDescent="0.3">
      <c r="A629" s="70" t="s">
        <v>2377</v>
      </c>
      <c r="B629" s="70" t="s">
        <v>2378</v>
      </c>
      <c r="D629" s="101" t="str">
        <f t="shared" si="9"/>
        <v>HICRD HIGH CARD</v>
      </c>
    </row>
    <row r="630" spans="1:4" x14ac:dyDescent="0.3">
      <c r="A630" s="70" t="s">
        <v>2379</v>
      </c>
      <c r="B630" s="70" t="s">
        <v>2380</v>
      </c>
      <c r="D630" s="101" t="str">
        <f t="shared" si="9"/>
        <v>HIGH HIGHLINER</v>
      </c>
    </row>
    <row r="631" spans="1:4" x14ac:dyDescent="0.3">
      <c r="A631" s="70" t="s">
        <v>2381</v>
      </c>
      <c r="B631" s="70" t="s">
        <v>2382</v>
      </c>
      <c r="D631" s="101" t="str">
        <f t="shared" si="9"/>
        <v>HIGHT HIGH TEA</v>
      </c>
    </row>
    <row r="632" spans="1:4" x14ac:dyDescent="0.3">
      <c r="A632" s="70" t="s">
        <v>2383</v>
      </c>
      <c r="B632" s="70" t="s">
        <v>2384</v>
      </c>
      <c r="D632" s="101" t="str">
        <f t="shared" si="9"/>
        <v>HILLB HILLBILLY</v>
      </c>
    </row>
    <row r="633" spans="1:4" x14ac:dyDescent="0.3">
      <c r="A633" s="70" t="s">
        <v>2385</v>
      </c>
      <c r="B633" s="70" t="s">
        <v>2386</v>
      </c>
      <c r="D633" s="101" t="str">
        <f t="shared" si="9"/>
        <v>HILSH HILLSHIRE</v>
      </c>
    </row>
    <row r="634" spans="1:4" x14ac:dyDescent="0.3">
      <c r="A634" s="70" t="s">
        <v>2387</v>
      </c>
      <c r="B634" s="70" t="s">
        <v>2388</v>
      </c>
      <c r="D634" s="101" t="str">
        <f t="shared" si="9"/>
        <v>HILTN HILTON</v>
      </c>
    </row>
    <row r="635" spans="1:4" x14ac:dyDescent="0.3">
      <c r="A635" s="70" t="s">
        <v>2389</v>
      </c>
      <c r="B635" s="70" t="s">
        <v>2390</v>
      </c>
      <c r="D635" s="101" t="str">
        <f t="shared" si="9"/>
        <v>HINT HINT WATER</v>
      </c>
    </row>
    <row r="636" spans="1:4" x14ac:dyDescent="0.3">
      <c r="A636" s="70" t="s">
        <v>2391</v>
      </c>
      <c r="B636" s="70" t="s">
        <v>2392</v>
      </c>
      <c r="D636" s="101" t="str">
        <f t="shared" si="9"/>
        <v>HMAMA HONEY MAMA'S</v>
      </c>
    </row>
    <row r="637" spans="1:4" x14ac:dyDescent="0.3">
      <c r="A637" s="70" t="s">
        <v>2393</v>
      </c>
      <c r="B637" s="70" t="s">
        <v>2394</v>
      </c>
      <c r="D637" s="101" t="str">
        <f t="shared" si="9"/>
        <v>HMPRE HEMPIRE</v>
      </c>
    </row>
    <row r="638" spans="1:4" x14ac:dyDescent="0.3">
      <c r="A638" s="70" t="s">
        <v>2395</v>
      </c>
      <c r="B638" s="70" t="s">
        <v>2396</v>
      </c>
      <c r="D638" s="101" t="str">
        <f t="shared" si="9"/>
        <v>HMR HRM</v>
      </c>
    </row>
    <row r="639" spans="1:4" x14ac:dyDescent="0.3">
      <c r="A639" s="70" t="s">
        <v>2397</v>
      </c>
      <c r="B639" s="70" t="s">
        <v>2398</v>
      </c>
      <c r="D639" s="101" t="str">
        <f t="shared" si="9"/>
        <v>HNYSK HONEYSUCKLE</v>
      </c>
    </row>
    <row r="640" spans="1:4" x14ac:dyDescent="0.3">
      <c r="A640" s="70" t="s">
        <v>2399</v>
      </c>
      <c r="B640" s="70" t="s">
        <v>2400</v>
      </c>
      <c r="D640" s="101" t="str">
        <f t="shared" si="9"/>
        <v>HOFF HOFFMAN</v>
      </c>
    </row>
    <row r="641" spans="1:4" x14ac:dyDescent="0.3">
      <c r="A641" s="70" t="s">
        <v>2401</v>
      </c>
      <c r="B641" s="70" t="s">
        <v>2402</v>
      </c>
      <c r="D641" s="101" t="str">
        <f t="shared" si="9"/>
        <v>HOLTN HOLTEN</v>
      </c>
    </row>
    <row r="642" spans="1:4" x14ac:dyDescent="0.3">
      <c r="A642" s="70" t="s">
        <v>2403</v>
      </c>
      <c r="B642" s="70" t="s">
        <v>2404</v>
      </c>
      <c r="D642" s="101" t="str">
        <f t="shared" ref="D642:D705" si="10">A642&amp;" "&amp;B642</f>
        <v>HOOSD HOOSIER DADDY</v>
      </c>
    </row>
    <row r="643" spans="1:4" x14ac:dyDescent="0.3">
      <c r="A643" s="70" t="s">
        <v>2405</v>
      </c>
      <c r="B643" s="70" t="s">
        <v>2406</v>
      </c>
      <c r="D643" s="101" t="str">
        <f t="shared" si="10"/>
        <v>HORML HORMEL</v>
      </c>
    </row>
    <row r="644" spans="1:4" x14ac:dyDescent="0.3">
      <c r="A644" s="70" t="s">
        <v>2407</v>
      </c>
      <c r="B644" s="70" t="s">
        <v>2408</v>
      </c>
      <c r="D644" s="101" t="str">
        <f t="shared" si="10"/>
        <v>HOTRD HOT ROD</v>
      </c>
    </row>
    <row r="645" spans="1:4" x14ac:dyDescent="0.3">
      <c r="A645" s="70" t="s">
        <v>2409</v>
      </c>
      <c r="B645" s="70" t="s">
        <v>2410</v>
      </c>
      <c r="D645" s="101" t="str">
        <f t="shared" si="10"/>
        <v>HOTTP HOTTIPS</v>
      </c>
    </row>
    <row r="646" spans="1:4" x14ac:dyDescent="0.3">
      <c r="A646" s="70" t="s">
        <v>2411</v>
      </c>
      <c r="B646" s="70" t="s">
        <v>2412</v>
      </c>
      <c r="D646" s="101" t="str">
        <f t="shared" si="10"/>
        <v>HPKT HOT POCKET</v>
      </c>
    </row>
    <row r="647" spans="1:4" x14ac:dyDescent="0.3">
      <c r="A647" s="70" t="s">
        <v>2413</v>
      </c>
      <c r="B647" s="70" t="s">
        <v>2414</v>
      </c>
      <c r="D647" s="101" t="str">
        <f t="shared" si="10"/>
        <v>HPNCH HAWAIIAN PUNCH</v>
      </c>
    </row>
    <row r="648" spans="1:4" x14ac:dyDescent="0.3">
      <c r="A648" s="70" t="s">
        <v>2415</v>
      </c>
      <c r="B648" s="70" t="s">
        <v>2416</v>
      </c>
      <c r="D648" s="101" t="str">
        <f t="shared" si="10"/>
        <v>HRSHY HERSHEY</v>
      </c>
    </row>
    <row r="649" spans="1:4" x14ac:dyDescent="0.3">
      <c r="A649" s="70" t="s">
        <v>2417</v>
      </c>
      <c r="B649" s="70" t="s">
        <v>2418</v>
      </c>
      <c r="D649" s="101" t="str">
        <f t="shared" si="10"/>
        <v>HRTLY HARTEY'S</v>
      </c>
    </row>
    <row r="650" spans="1:4" x14ac:dyDescent="0.3">
      <c r="A650" s="70" t="s">
        <v>2419</v>
      </c>
      <c r="B650" s="70" t="s">
        <v>2420</v>
      </c>
      <c r="D650" s="101" t="str">
        <f t="shared" si="10"/>
        <v>HRVST HARVEST</v>
      </c>
    </row>
    <row r="651" spans="1:4" x14ac:dyDescent="0.3">
      <c r="A651" s="70" t="s">
        <v>2421</v>
      </c>
      <c r="B651" s="70" t="s">
        <v>2422</v>
      </c>
      <c r="D651" s="101" t="str">
        <f t="shared" si="10"/>
        <v>HSHOT HOT SHOT</v>
      </c>
    </row>
    <row r="652" spans="1:4" x14ac:dyDescent="0.3">
      <c r="A652" s="70" t="s">
        <v>2423</v>
      </c>
      <c r="B652" s="70" t="s">
        <v>2424</v>
      </c>
      <c r="D652" s="101" t="str">
        <f t="shared" si="10"/>
        <v>HSTIK HOTSTICKS</v>
      </c>
    </row>
    <row r="653" spans="1:4" x14ac:dyDescent="0.3">
      <c r="A653" s="70" t="s">
        <v>2425</v>
      </c>
      <c r="B653" s="70" t="s">
        <v>2426</v>
      </c>
      <c r="D653" s="101" t="str">
        <f t="shared" si="10"/>
        <v>HSTSS HOSTESS</v>
      </c>
    </row>
    <row r="654" spans="1:4" x14ac:dyDescent="0.3">
      <c r="A654" s="70" t="s">
        <v>2427</v>
      </c>
      <c r="B654" s="70" t="s">
        <v>2428</v>
      </c>
      <c r="D654" s="101" t="str">
        <f t="shared" si="10"/>
        <v>HUBBA HUBBA BUBBA</v>
      </c>
    </row>
    <row r="655" spans="1:4" x14ac:dyDescent="0.3">
      <c r="A655" s="70" t="s">
        <v>2429</v>
      </c>
      <c r="B655" s="70" t="s">
        <v>2430</v>
      </c>
      <c r="D655" s="101" t="str">
        <f t="shared" si="10"/>
        <v>HUMOR GOOD HUMOR</v>
      </c>
    </row>
    <row r="656" spans="1:4" x14ac:dyDescent="0.3">
      <c r="A656" s="70" t="s">
        <v>2431</v>
      </c>
      <c r="B656" s="70" t="s">
        <v>2432</v>
      </c>
      <c r="D656" s="101" t="str">
        <f t="shared" si="10"/>
        <v>HUMPH HUMPHREY</v>
      </c>
    </row>
    <row r="657" spans="1:4" x14ac:dyDescent="0.3">
      <c r="A657" s="70" t="s">
        <v>2433</v>
      </c>
      <c r="B657" s="70" t="s">
        <v>2433</v>
      </c>
      <c r="D657" s="101" t="str">
        <f t="shared" si="10"/>
        <v>HUNTS HUNTS</v>
      </c>
    </row>
    <row r="658" spans="1:4" x14ac:dyDescent="0.3">
      <c r="A658" s="70" t="s">
        <v>2434</v>
      </c>
      <c r="B658" s="70" t="s">
        <v>2434</v>
      </c>
      <c r="D658" s="101" t="str">
        <f t="shared" si="10"/>
        <v>HUSKY HUSKY</v>
      </c>
    </row>
    <row r="659" spans="1:4" x14ac:dyDescent="0.3">
      <c r="A659" s="70" t="s">
        <v>2435</v>
      </c>
      <c r="B659" s="70" t="s">
        <v>2436</v>
      </c>
      <c r="D659" s="101" t="str">
        <f t="shared" si="10"/>
        <v>HVALR H V RANCH</v>
      </c>
    </row>
    <row r="660" spans="1:4" x14ac:dyDescent="0.3">
      <c r="A660" s="70" t="s">
        <v>2437</v>
      </c>
      <c r="B660" s="70" t="s">
        <v>2438</v>
      </c>
      <c r="D660" s="101" t="str">
        <f t="shared" si="10"/>
        <v>HWKNS HAWKENS</v>
      </c>
    </row>
    <row r="661" spans="1:4" x14ac:dyDescent="0.3">
      <c r="A661" s="70" t="s">
        <v>2439</v>
      </c>
      <c r="B661" s="70" t="s">
        <v>2440</v>
      </c>
      <c r="D661" s="101" t="str">
        <f t="shared" si="10"/>
        <v>HYTOP HY TOP</v>
      </c>
    </row>
    <row r="662" spans="1:4" x14ac:dyDescent="0.3">
      <c r="A662" s="70" t="s">
        <v>2441</v>
      </c>
      <c r="B662" s="70" t="s">
        <v>2442</v>
      </c>
      <c r="D662" s="101" t="str">
        <f t="shared" si="10"/>
        <v>I INGREDIENT</v>
      </c>
    </row>
    <row r="663" spans="1:4" x14ac:dyDescent="0.3">
      <c r="A663" s="70" t="s">
        <v>2443</v>
      </c>
      <c r="B663" s="70" t="s">
        <v>2443</v>
      </c>
      <c r="D663" s="101" t="str">
        <f t="shared" si="10"/>
        <v>ICB ICB</v>
      </c>
    </row>
    <row r="664" spans="1:4" x14ac:dyDescent="0.3">
      <c r="A664" s="70" t="s">
        <v>2444</v>
      </c>
      <c r="B664" s="70" t="s">
        <v>2445</v>
      </c>
      <c r="D664" s="101" t="str">
        <f t="shared" si="10"/>
        <v>ICBNB ICBINB</v>
      </c>
    </row>
    <row r="665" spans="1:4" x14ac:dyDescent="0.3">
      <c r="A665" s="70" t="s">
        <v>2446</v>
      </c>
      <c r="B665" s="70" t="s">
        <v>2447</v>
      </c>
      <c r="D665" s="101" t="str">
        <f t="shared" si="10"/>
        <v>ICBRK ICE BREAKERS</v>
      </c>
    </row>
    <row r="666" spans="1:4" x14ac:dyDescent="0.3">
      <c r="A666" s="70" t="s">
        <v>2448</v>
      </c>
      <c r="B666" s="70" t="s">
        <v>2449</v>
      </c>
      <c r="D666" s="101" t="str">
        <f t="shared" si="10"/>
        <v>ICELN ICELANDIC</v>
      </c>
    </row>
    <row r="667" spans="1:4" x14ac:dyDescent="0.3">
      <c r="A667" s="70" t="s">
        <v>2450</v>
      </c>
      <c r="B667" s="70" t="s">
        <v>2451</v>
      </c>
      <c r="D667" s="101" t="str">
        <f t="shared" si="10"/>
        <v>IDAHO IDAHOAN</v>
      </c>
    </row>
    <row r="668" spans="1:4" x14ac:dyDescent="0.3">
      <c r="A668" s="70" t="s">
        <v>2452</v>
      </c>
      <c r="B668" s="70" t="s">
        <v>2452</v>
      </c>
      <c r="D668" s="101" t="str">
        <f t="shared" si="10"/>
        <v>IDEAL IDEAL</v>
      </c>
    </row>
    <row r="669" spans="1:4" x14ac:dyDescent="0.3">
      <c r="A669" s="70" t="s">
        <v>2453</v>
      </c>
      <c r="B669" s="70" t="s">
        <v>2454</v>
      </c>
      <c r="D669" s="101" t="str">
        <f t="shared" si="10"/>
        <v>IDLIT INTNL DELIGHT</v>
      </c>
    </row>
    <row r="670" spans="1:4" x14ac:dyDescent="0.3">
      <c r="A670" s="70" t="s">
        <v>2455</v>
      </c>
      <c r="B670" s="70" t="s">
        <v>2456</v>
      </c>
      <c r="D670" s="101" t="str">
        <f t="shared" si="10"/>
        <v>IFS INTNL FOODSRCE</v>
      </c>
    </row>
    <row r="671" spans="1:4" x14ac:dyDescent="0.3">
      <c r="A671" s="70" t="s">
        <v>2457</v>
      </c>
      <c r="B671" s="70" t="s">
        <v>2457</v>
      </c>
      <c r="D671" s="101" t="str">
        <f t="shared" si="10"/>
        <v>IGLOO IGLOO</v>
      </c>
    </row>
    <row r="672" spans="1:4" x14ac:dyDescent="0.3">
      <c r="A672" s="70" t="s">
        <v>2458</v>
      </c>
      <c r="B672" s="70" t="s">
        <v>2458</v>
      </c>
      <c r="D672" s="101" t="str">
        <f t="shared" si="10"/>
        <v>IHOP IHOP</v>
      </c>
    </row>
    <row r="673" spans="1:4" x14ac:dyDescent="0.3">
      <c r="A673" s="70" t="s">
        <v>2459</v>
      </c>
      <c r="B673" s="70" t="s">
        <v>2460</v>
      </c>
      <c r="D673" s="101" t="str">
        <f t="shared" si="10"/>
        <v>IMPRL IMPERIAL</v>
      </c>
    </row>
    <row r="674" spans="1:4" x14ac:dyDescent="0.3">
      <c r="A674" s="70" t="s">
        <v>2461</v>
      </c>
      <c r="B674" s="70" t="s">
        <v>2462</v>
      </c>
      <c r="D674" s="101" t="str">
        <f t="shared" si="10"/>
        <v>IMPTB IMPERIAL TOBACC</v>
      </c>
    </row>
    <row r="675" spans="1:4" x14ac:dyDescent="0.3">
      <c r="A675" s="70" t="s">
        <v>2463</v>
      </c>
      <c r="B675" s="70" t="s">
        <v>2464</v>
      </c>
      <c r="D675" s="101" t="str">
        <f t="shared" si="10"/>
        <v>INDNA INDIANA</v>
      </c>
    </row>
    <row r="676" spans="1:4" x14ac:dyDescent="0.3">
      <c r="A676" s="70" t="s">
        <v>2465</v>
      </c>
      <c r="B676" s="70" t="s">
        <v>2466</v>
      </c>
      <c r="D676" s="101" t="str">
        <f t="shared" si="10"/>
        <v>INHAL INHALE HEALTH</v>
      </c>
    </row>
    <row r="677" spans="1:4" x14ac:dyDescent="0.3">
      <c r="A677" s="70" t="s">
        <v>2467</v>
      </c>
      <c r="B677" s="70" t="s">
        <v>2468</v>
      </c>
      <c r="D677" s="101" t="str">
        <f t="shared" si="10"/>
        <v>INNMD INN MAID</v>
      </c>
    </row>
    <row r="678" spans="1:4" x14ac:dyDescent="0.3">
      <c r="A678" s="70" t="s">
        <v>2469</v>
      </c>
      <c r="B678" s="70" t="s">
        <v>2470</v>
      </c>
      <c r="D678" s="101" t="str">
        <f t="shared" si="10"/>
        <v>INNOV INNOVASIAN</v>
      </c>
    </row>
    <row r="679" spans="1:4" x14ac:dyDescent="0.3">
      <c r="A679" s="70" t="s">
        <v>2471</v>
      </c>
      <c r="B679" s="70" t="s">
        <v>2472</v>
      </c>
      <c r="D679" s="101" t="str">
        <f t="shared" si="10"/>
        <v>INTEG INTEGRITY</v>
      </c>
    </row>
    <row r="680" spans="1:4" x14ac:dyDescent="0.3">
      <c r="A680" s="70" t="s">
        <v>2473</v>
      </c>
      <c r="B680" s="70" t="s">
        <v>2474</v>
      </c>
      <c r="D680" s="101" t="str">
        <f t="shared" si="10"/>
        <v>IODNT IODENT</v>
      </c>
    </row>
    <row r="681" spans="1:4" x14ac:dyDescent="0.3">
      <c r="A681" s="70" t="s">
        <v>2475</v>
      </c>
      <c r="B681" s="70" t="s">
        <v>2476</v>
      </c>
      <c r="D681" s="101" t="str">
        <f t="shared" si="10"/>
        <v>ISALY ISALY'S</v>
      </c>
    </row>
    <row r="682" spans="1:4" x14ac:dyDescent="0.3">
      <c r="A682" s="70" t="s">
        <v>2477</v>
      </c>
      <c r="B682" s="70" t="s">
        <v>2478</v>
      </c>
      <c r="D682" s="101" t="str">
        <f t="shared" si="10"/>
        <v>ITSCA ITASCA</v>
      </c>
    </row>
    <row r="683" spans="1:4" x14ac:dyDescent="0.3">
      <c r="A683" s="70" t="s">
        <v>2479</v>
      </c>
      <c r="B683" s="70" t="s">
        <v>2479</v>
      </c>
      <c r="D683" s="101" t="str">
        <f t="shared" si="10"/>
        <v>IVORY IVORY</v>
      </c>
    </row>
    <row r="684" spans="1:4" x14ac:dyDescent="0.3">
      <c r="A684" s="70" t="s">
        <v>2480</v>
      </c>
      <c r="B684" s="70" t="s">
        <v>2481</v>
      </c>
      <c r="D684" s="101" t="str">
        <f t="shared" si="10"/>
        <v>J&amp;J JOHNSON&amp;JOHNSON</v>
      </c>
    </row>
    <row r="685" spans="1:4" x14ac:dyDescent="0.3">
      <c r="A685" s="70" t="s">
        <v>2482</v>
      </c>
      <c r="B685" s="70" t="s">
        <v>2483</v>
      </c>
      <c r="D685" s="101" t="str">
        <f t="shared" si="10"/>
        <v>JACKS JACKSON COUNTY</v>
      </c>
    </row>
    <row r="686" spans="1:4" x14ac:dyDescent="0.3">
      <c r="A686" s="70" t="s">
        <v>2484</v>
      </c>
      <c r="B686" s="70" t="s">
        <v>2485</v>
      </c>
      <c r="D686" s="101" t="str">
        <f t="shared" si="10"/>
        <v>JAMES JAMESTOWN</v>
      </c>
    </row>
    <row r="687" spans="1:4" x14ac:dyDescent="0.3">
      <c r="A687" s="70" t="s">
        <v>2486</v>
      </c>
      <c r="B687" s="70" t="s">
        <v>2487</v>
      </c>
      <c r="D687" s="101" t="str">
        <f t="shared" si="10"/>
        <v>JANDJ J&amp;J SNACK</v>
      </c>
    </row>
    <row r="688" spans="1:4" x14ac:dyDescent="0.3">
      <c r="A688" s="70" t="s">
        <v>2488</v>
      </c>
      <c r="B688" s="70" t="s">
        <v>2488</v>
      </c>
      <c r="D688" s="101" t="str">
        <f t="shared" si="10"/>
        <v>JAVO JAVO</v>
      </c>
    </row>
    <row r="689" spans="1:4" x14ac:dyDescent="0.3">
      <c r="A689" s="70" t="s">
        <v>2489</v>
      </c>
      <c r="B689" s="70" t="s">
        <v>2490</v>
      </c>
      <c r="D689" s="101" t="str">
        <f t="shared" si="10"/>
        <v>JBLLY JELLY BELLY</v>
      </c>
    </row>
    <row r="690" spans="1:4" x14ac:dyDescent="0.3">
      <c r="A690" s="70" t="s">
        <v>2491</v>
      </c>
      <c r="B690" s="70" t="s">
        <v>2492</v>
      </c>
      <c r="D690" s="101" t="str">
        <f t="shared" si="10"/>
        <v>JDS J.D.'S</v>
      </c>
    </row>
    <row r="691" spans="1:4" x14ac:dyDescent="0.3">
      <c r="A691" s="70" t="s">
        <v>2493</v>
      </c>
      <c r="B691" s="70" t="s">
        <v>2493</v>
      </c>
      <c r="D691" s="101" t="str">
        <f t="shared" si="10"/>
        <v>JELLO JELLO</v>
      </c>
    </row>
    <row r="692" spans="1:4" x14ac:dyDescent="0.3">
      <c r="A692" s="70" t="s">
        <v>2494</v>
      </c>
      <c r="B692" s="70" t="s">
        <v>2495</v>
      </c>
      <c r="D692" s="101" t="str">
        <f t="shared" si="10"/>
        <v>JENNY JENNY LEE</v>
      </c>
    </row>
    <row r="693" spans="1:4" x14ac:dyDescent="0.3">
      <c r="A693" s="70" t="s">
        <v>2496</v>
      </c>
      <c r="B693" s="70" t="s">
        <v>2497</v>
      </c>
      <c r="D693" s="101" t="str">
        <f t="shared" si="10"/>
        <v>JESTR JESTER</v>
      </c>
    </row>
    <row r="694" spans="1:4" x14ac:dyDescent="0.3">
      <c r="A694" s="70" t="s">
        <v>2498</v>
      </c>
      <c r="B694" s="70" t="s">
        <v>2499</v>
      </c>
      <c r="D694" s="101" t="str">
        <f t="shared" si="10"/>
        <v>JFAIR JOHNNY FAIR</v>
      </c>
    </row>
    <row r="695" spans="1:4" x14ac:dyDescent="0.3">
      <c r="A695" s="70" t="s">
        <v>2500</v>
      </c>
      <c r="B695" s="70" t="s">
        <v>2501</v>
      </c>
      <c r="D695" s="101" t="str">
        <f t="shared" si="10"/>
        <v>JFM JOHN F MARTIN</v>
      </c>
    </row>
    <row r="696" spans="1:4" x14ac:dyDescent="0.3">
      <c r="A696" s="70" t="s">
        <v>2502</v>
      </c>
      <c r="B696" s="70" t="s">
        <v>2503</v>
      </c>
      <c r="D696" s="101" t="str">
        <f t="shared" si="10"/>
        <v>JHNSN JOHNSEN</v>
      </c>
    </row>
    <row r="697" spans="1:4" x14ac:dyDescent="0.3">
      <c r="A697" s="70" t="s">
        <v>2504</v>
      </c>
      <c r="B697" s="70" t="s">
        <v>2504</v>
      </c>
      <c r="D697" s="101" t="str">
        <f t="shared" si="10"/>
        <v>JIF JIF</v>
      </c>
    </row>
    <row r="698" spans="1:4" x14ac:dyDescent="0.3">
      <c r="A698" s="70" t="s">
        <v>2505</v>
      </c>
      <c r="B698" s="70" t="s">
        <v>2505</v>
      </c>
      <c r="D698" s="101" t="str">
        <f t="shared" si="10"/>
        <v>JIFFY JIFFY</v>
      </c>
    </row>
    <row r="699" spans="1:4" x14ac:dyDescent="0.3">
      <c r="A699" s="70" t="s">
        <v>2506</v>
      </c>
      <c r="B699" s="70" t="s">
        <v>2507</v>
      </c>
      <c r="D699" s="101" t="str">
        <f t="shared" si="10"/>
        <v>JJ JJ'S</v>
      </c>
    </row>
    <row r="700" spans="1:4" x14ac:dyDescent="0.3">
      <c r="A700" s="70" t="s">
        <v>2508</v>
      </c>
      <c r="B700" s="70" t="s">
        <v>2509</v>
      </c>
      <c r="D700" s="101" t="str">
        <f t="shared" si="10"/>
        <v>JKPOT JACKPOT</v>
      </c>
    </row>
    <row r="701" spans="1:4" x14ac:dyDescent="0.3">
      <c r="A701" s="70" t="s">
        <v>2510</v>
      </c>
      <c r="B701" s="70" t="s">
        <v>2511</v>
      </c>
      <c r="D701" s="101" t="str">
        <f t="shared" si="10"/>
        <v>JLINK JACK LINK</v>
      </c>
    </row>
    <row r="702" spans="1:4" x14ac:dyDescent="0.3">
      <c r="A702" s="70" t="s">
        <v>2512</v>
      </c>
      <c r="B702" s="70" t="s">
        <v>2513</v>
      </c>
      <c r="D702" s="101" t="str">
        <f t="shared" si="10"/>
        <v>JMINT JUNIOR MINTS</v>
      </c>
    </row>
    <row r="703" spans="1:4" x14ac:dyDescent="0.3">
      <c r="A703" s="70" t="s">
        <v>2514</v>
      </c>
      <c r="B703" s="70" t="s">
        <v>2515</v>
      </c>
      <c r="D703" s="101" t="str">
        <f t="shared" si="10"/>
        <v>JMYDN JIMMY DEAN</v>
      </c>
    </row>
    <row r="704" spans="1:4" x14ac:dyDescent="0.3">
      <c r="A704" s="70" t="s">
        <v>2516</v>
      </c>
      <c r="B704" s="70" t="s">
        <v>2517</v>
      </c>
      <c r="D704" s="101" t="str">
        <f t="shared" si="10"/>
        <v>JNTA JUNIATA</v>
      </c>
    </row>
    <row r="705" spans="1:4" x14ac:dyDescent="0.3">
      <c r="A705" s="70" t="s">
        <v>2518</v>
      </c>
      <c r="B705" s="70" t="s">
        <v>2519</v>
      </c>
      <c r="D705" s="101" t="str">
        <f t="shared" si="10"/>
        <v>JOARC JOAN OF ARC</v>
      </c>
    </row>
    <row r="706" spans="1:4" x14ac:dyDescent="0.3">
      <c r="A706" s="70" t="s">
        <v>2520</v>
      </c>
      <c r="B706" s="70" t="s">
        <v>2520</v>
      </c>
      <c r="D706" s="101" t="str">
        <f t="shared" ref="D706:D769" si="11">A706&amp;" "&amp;B706</f>
        <v>JOB JOB</v>
      </c>
    </row>
    <row r="707" spans="1:4" x14ac:dyDescent="0.3">
      <c r="A707" s="70" t="s">
        <v>2521</v>
      </c>
      <c r="B707" s="70" t="s">
        <v>2522</v>
      </c>
      <c r="D707" s="101" t="str">
        <f t="shared" si="11"/>
        <v>JOLLY JOLLY RANCHER</v>
      </c>
    </row>
    <row r="708" spans="1:4" x14ac:dyDescent="0.3">
      <c r="A708" s="70" t="s">
        <v>2523</v>
      </c>
      <c r="B708" s="70" t="s">
        <v>2524</v>
      </c>
      <c r="D708" s="101" t="str">
        <f t="shared" si="11"/>
        <v>JONES JONES SODA</v>
      </c>
    </row>
    <row r="709" spans="1:4" x14ac:dyDescent="0.3">
      <c r="A709" s="70" t="s">
        <v>2525</v>
      </c>
      <c r="B709" s="70" t="s">
        <v>2526</v>
      </c>
      <c r="D709" s="101" t="str">
        <f t="shared" si="11"/>
        <v>JONNY JONNY ALMOND</v>
      </c>
    </row>
    <row r="710" spans="1:4" x14ac:dyDescent="0.3">
      <c r="A710" s="70" t="s">
        <v>2527</v>
      </c>
      <c r="B710" s="70" t="s">
        <v>2528</v>
      </c>
      <c r="D710" s="101" t="str">
        <f t="shared" si="11"/>
        <v>JOSEM JOSE MADRID</v>
      </c>
    </row>
    <row r="711" spans="1:4" x14ac:dyDescent="0.3">
      <c r="A711" s="70" t="s">
        <v>2529</v>
      </c>
      <c r="B711" s="70" t="s">
        <v>2530</v>
      </c>
      <c r="D711" s="101" t="str">
        <f t="shared" si="11"/>
        <v>JOY JOY CONE</v>
      </c>
    </row>
    <row r="712" spans="1:4" x14ac:dyDescent="0.3">
      <c r="A712" s="70" t="s">
        <v>2531</v>
      </c>
      <c r="B712" s="70" t="s">
        <v>2531</v>
      </c>
      <c r="D712" s="101" t="str">
        <f t="shared" si="11"/>
        <v>JOYBA JOYBA</v>
      </c>
    </row>
    <row r="713" spans="1:4" x14ac:dyDescent="0.3">
      <c r="A713" s="70" t="s">
        <v>2532</v>
      </c>
      <c r="B713" s="70" t="s">
        <v>2533</v>
      </c>
      <c r="D713" s="101" t="str">
        <f t="shared" si="11"/>
        <v>JPUFF JET PUFF</v>
      </c>
    </row>
    <row r="714" spans="1:4" x14ac:dyDescent="0.3">
      <c r="A714" s="70" t="s">
        <v>2534</v>
      </c>
      <c r="B714" s="70" t="s">
        <v>2535</v>
      </c>
      <c r="D714" s="101" t="str">
        <f t="shared" si="11"/>
        <v>JTM JTM PROVISIONS</v>
      </c>
    </row>
    <row r="715" spans="1:4" x14ac:dyDescent="0.3">
      <c r="A715" s="70" t="s">
        <v>2536</v>
      </c>
      <c r="B715" s="70" t="s">
        <v>2537</v>
      </c>
      <c r="D715" s="101" t="str">
        <f t="shared" si="11"/>
        <v>JUSTM JUST MADE</v>
      </c>
    </row>
    <row r="716" spans="1:4" x14ac:dyDescent="0.3">
      <c r="A716" s="70" t="s">
        <v>2538</v>
      </c>
      <c r="B716" s="70" t="s">
        <v>2538</v>
      </c>
      <c r="D716" s="101" t="str">
        <f t="shared" si="11"/>
        <v>JUUL JUUL</v>
      </c>
    </row>
    <row r="717" spans="1:4" x14ac:dyDescent="0.3">
      <c r="A717" s="70" t="s">
        <v>2539</v>
      </c>
      <c r="B717" s="70" t="s">
        <v>2540</v>
      </c>
      <c r="D717" s="101" t="str">
        <f t="shared" si="11"/>
        <v>JVILL JOHNSONVILLE</v>
      </c>
    </row>
    <row r="718" spans="1:4" x14ac:dyDescent="0.3">
      <c r="A718" s="70" t="s">
        <v>2541</v>
      </c>
      <c r="B718" s="70" t="s">
        <v>2542</v>
      </c>
      <c r="D718" s="101" t="str">
        <f t="shared" si="11"/>
        <v>K KEEP ITEM</v>
      </c>
    </row>
    <row r="719" spans="1:4" x14ac:dyDescent="0.3">
      <c r="A719" s="70" t="s">
        <v>2543</v>
      </c>
      <c r="B719" s="70" t="s">
        <v>2544</v>
      </c>
      <c r="D719" s="101" t="str">
        <f t="shared" si="11"/>
        <v>KAHKI KAHIKI</v>
      </c>
    </row>
    <row r="720" spans="1:4" x14ac:dyDescent="0.3">
      <c r="A720" s="70" t="s">
        <v>2545</v>
      </c>
      <c r="B720" s="70" t="s">
        <v>2545</v>
      </c>
      <c r="D720" s="101" t="str">
        <f t="shared" si="11"/>
        <v>KAHNS KAHNS</v>
      </c>
    </row>
    <row r="721" spans="1:4" x14ac:dyDescent="0.3">
      <c r="A721" s="70" t="s">
        <v>2546</v>
      </c>
      <c r="B721" s="70" t="s">
        <v>2546</v>
      </c>
      <c r="D721" s="101" t="str">
        <f t="shared" si="11"/>
        <v>KAMEL KAMEL</v>
      </c>
    </row>
    <row r="722" spans="1:4" x14ac:dyDescent="0.3">
      <c r="A722" s="70" t="s">
        <v>2547</v>
      </c>
      <c r="B722" s="70" t="s">
        <v>2548</v>
      </c>
      <c r="D722" s="101" t="str">
        <f t="shared" si="11"/>
        <v>KAOPT KAOPECTATE</v>
      </c>
    </row>
    <row r="723" spans="1:4" x14ac:dyDescent="0.3">
      <c r="A723" s="70" t="s">
        <v>2549</v>
      </c>
      <c r="B723" s="70" t="s">
        <v>2549</v>
      </c>
      <c r="D723" s="101" t="str">
        <f t="shared" si="11"/>
        <v>KARMA KARMA</v>
      </c>
    </row>
    <row r="724" spans="1:4" x14ac:dyDescent="0.3">
      <c r="A724" s="70" t="s">
        <v>2550</v>
      </c>
      <c r="B724" s="70" t="s">
        <v>2551</v>
      </c>
      <c r="D724" s="101" t="str">
        <f t="shared" si="11"/>
        <v>KARO KARO SYRUP</v>
      </c>
    </row>
    <row r="725" spans="1:4" x14ac:dyDescent="0.3">
      <c r="A725" s="70" t="s">
        <v>2552</v>
      </c>
      <c r="B725" s="70" t="s">
        <v>2552</v>
      </c>
      <c r="D725" s="101" t="str">
        <f t="shared" si="11"/>
        <v>KARS KARS</v>
      </c>
    </row>
    <row r="726" spans="1:4" x14ac:dyDescent="0.3">
      <c r="A726" s="70" t="s">
        <v>2553</v>
      </c>
      <c r="B726" s="70" t="s">
        <v>2554</v>
      </c>
      <c r="D726" s="101" t="str">
        <f t="shared" si="11"/>
        <v>KATHY KATHY KAYE</v>
      </c>
    </row>
    <row r="727" spans="1:4" x14ac:dyDescent="0.3">
      <c r="A727" s="70" t="s">
        <v>2555</v>
      </c>
      <c r="B727" s="70" t="s">
        <v>2556</v>
      </c>
      <c r="D727" s="101" t="str">
        <f t="shared" si="11"/>
        <v>KAUK KAUKAUNA</v>
      </c>
    </row>
    <row r="728" spans="1:4" x14ac:dyDescent="0.3">
      <c r="A728" s="70" t="s">
        <v>2557</v>
      </c>
      <c r="B728" s="70" t="s">
        <v>2557</v>
      </c>
      <c r="D728" s="101" t="str">
        <f t="shared" si="11"/>
        <v>KAYAK KAYAK</v>
      </c>
    </row>
    <row r="729" spans="1:4" x14ac:dyDescent="0.3">
      <c r="A729" s="70" t="s">
        <v>2558</v>
      </c>
      <c r="B729" s="70" t="s">
        <v>2559</v>
      </c>
      <c r="D729" s="101" t="str">
        <f t="shared" si="11"/>
        <v>KAYWD KAYWOODIE</v>
      </c>
    </row>
    <row r="730" spans="1:4" x14ac:dyDescent="0.3">
      <c r="A730" s="70" t="s">
        <v>2560</v>
      </c>
      <c r="B730" s="70" t="s">
        <v>2561</v>
      </c>
      <c r="D730" s="101" t="str">
        <f t="shared" si="11"/>
        <v>KBLR KEEBLER</v>
      </c>
    </row>
    <row r="731" spans="1:4" x14ac:dyDescent="0.3">
      <c r="A731" s="70" t="s">
        <v>2562</v>
      </c>
      <c r="B731" s="70" t="s">
        <v>2563</v>
      </c>
      <c r="D731" s="101" t="str">
        <f t="shared" si="11"/>
        <v>KCAKE KODIAK CAKES</v>
      </c>
    </row>
    <row r="732" spans="1:4" x14ac:dyDescent="0.3">
      <c r="A732" s="70" t="s">
        <v>2564</v>
      </c>
      <c r="B732" s="70" t="s">
        <v>2565</v>
      </c>
      <c r="D732" s="101" t="str">
        <f t="shared" si="11"/>
        <v>KENS KEN'S</v>
      </c>
    </row>
    <row r="733" spans="1:4" x14ac:dyDescent="0.3">
      <c r="A733" s="70" t="s">
        <v>2566</v>
      </c>
      <c r="B733" s="70" t="s">
        <v>2566</v>
      </c>
      <c r="D733" s="101" t="str">
        <f t="shared" si="11"/>
        <v>KENT KENT</v>
      </c>
    </row>
    <row r="734" spans="1:4" x14ac:dyDescent="0.3">
      <c r="A734" s="70" t="s">
        <v>2567</v>
      </c>
      <c r="B734" s="70" t="s">
        <v>2568</v>
      </c>
      <c r="D734" s="101" t="str">
        <f t="shared" si="11"/>
        <v>KEVTA KEVITA</v>
      </c>
    </row>
    <row r="735" spans="1:4" x14ac:dyDescent="0.3">
      <c r="A735" s="70" t="s">
        <v>2569</v>
      </c>
      <c r="B735" s="70" t="s">
        <v>2570</v>
      </c>
      <c r="D735" s="101" t="str">
        <f t="shared" si="11"/>
        <v>KHAWI KINGS HAWAIIAN</v>
      </c>
    </row>
    <row r="736" spans="1:4" x14ac:dyDescent="0.3">
      <c r="A736" s="70" t="s">
        <v>2571</v>
      </c>
      <c r="B736" s="70" t="s">
        <v>2572</v>
      </c>
      <c r="D736" s="101" t="str">
        <f t="shared" si="11"/>
        <v>KILLR KILLER BROWNIE</v>
      </c>
    </row>
    <row r="737" spans="1:4" x14ac:dyDescent="0.3">
      <c r="A737" s="70" t="s">
        <v>2573</v>
      </c>
      <c r="B737" s="70" t="s">
        <v>2574</v>
      </c>
      <c r="D737" s="101" t="str">
        <f t="shared" si="11"/>
        <v>KIMBR KIMBERLY'S.</v>
      </c>
    </row>
    <row r="738" spans="1:4" x14ac:dyDescent="0.3">
      <c r="A738" s="70" t="s">
        <v>2575</v>
      </c>
      <c r="B738" s="70" t="s">
        <v>2576</v>
      </c>
      <c r="D738" s="101" t="str">
        <f t="shared" si="11"/>
        <v>KIND KIND BAR</v>
      </c>
    </row>
    <row r="739" spans="1:4" x14ac:dyDescent="0.3">
      <c r="A739" s="70" t="s">
        <v>2577</v>
      </c>
      <c r="B739" s="70" t="s">
        <v>2578</v>
      </c>
      <c r="D739" s="101" t="str">
        <f t="shared" si="11"/>
        <v>KINDR KINDER</v>
      </c>
    </row>
    <row r="740" spans="1:4" x14ac:dyDescent="0.3">
      <c r="A740" s="70" t="s">
        <v>2579</v>
      </c>
      <c r="B740" s="70" t="s">
        <v>2580</v>
      </c>
      <c r="D740" s="101" t="str">
        <f t="shared" si="11"/>
        <v>KINGS KINGSFORD</v>
      </c>
    </row>
    <row r="741" spans="1:4" x14ac:dyDescent="0.3">
      <c r="A741" s="70" t="s">
        <v>2581</v>
      </c>
      <c r="B741" s="70" t="s">
        <v>2582</v>
      </c>
      <c r="D741" s="101" t="str">
        <f t="shared" si="11"/>
        <v>KISMT KISMET</v>
      </c>
    </row>
    <row r="742" spans="1:4" x14ac:dyDescent="0.3">
      <c r="A742" s="70" t="s">
        <v>2583</v>
      </c>
      <c r="B742" s="70" t="s">
        <v>2583</v>
      </c>
      <c r="D742" s="101" t="str">
        <f t="shared" si="11"/>
        <v>KITE KITE</v>
      </c>
    </row>
    <row r="743" spans="1:4" x14ac:dyDescent="0.3">
      <c r="A743" s="70" t="s">
        <v>2584</v>
      </c>
      <c r="B743" s="70" t="s">
        <v>2585</v>
      </c>
      <c r="D743" s="101" t="str">
        <f t="shared" si="11"/>
        <v>KKRME KRISPY KREME</v>
      </c>
    </row>
    <row r="744" spans="1:4" x14ac:dyDescent="0.3">
      <c r="A744" s="70" t="s">
        <v>2586</v>
      </c>
      <c r="B744" s="70" t="s">
        <v>2587</v>
      </c>
      <c r="D744" s="101" t="str">
        <f t="shared" si="11"/>
        <v>KLENX KLEENEX</v>
      </c>
    </row>
    <row r="745" spans="1:4" x14ac:dyDescent="0.3">
      <c r="A745" s="70" t="s">
        <v>2588</v>
      </c>
      <c r="B745" s="70" t="s">
        <v>2589</v>
      </c>
      <c r="D745" s="101" t="str">
        <f t="shared" si="11"/>
        <v>KLLGG KELLOGG'S</v>
      </c>
    </row>
    <row r="746" spans="1:4" x14ac:dyDescent="0.3">
      <c r="A746" s="70" t="s">
        <v>2590</v>
      </c>
      <c r="B746" s="70" t="s">
        <v>2591</v>
      </c>
      <c r="D746" s="101" t="str">
        <f t="shared" si="11"/>
        <v>KLNDK KLONDIKE</v>
      </c>
    </row>
    <row r="747" spans="1:4" x14ac:dyDescent="0.3">
      <c r="A747" s="70" t="s">
        <v>2592</v>
      </c>
      <c r="B747" s="70" t="s">
        <v>2593</v>
      </c>
      <c r="D747" s="101" t="str">
        <f t="shared" si="11"/>
        <v>KLOST KLOSTERMAN</v>
      </c>
    </row>
    <row r="748" spans="1:4" x14ac:dyDescent="0.3">
      <c r="A748" s="70" t="s">
        <v>2594</v>
      </c>
      <c r="B748" s="70" t="s">
        <v>2595</v>
      </c>
      <c r="D748" s="101" t="str">
        <f t="shared" si="11"/>
        <v>KNAUS KNAUSS</v>
      </c>
    </row>
    <row r="749" spans="1:4" x14ac:dyDescent="0.3">
      <c r="A749" s="70" t="s">
        <v>2596</v>
      </c>
      <c r="B749" s="70" t="s">
        <v>2597</v>
      </c>
      <c r="D749" s="101" t="str">
        <f t="shared" si="11"/>
        <v>KNGED KING EDWARD</v>
      </c>
    </row>
    <row r="750" spans="1:4" x14ac:dyDescent="0.3">
      <c r="A750" s="70" t="s">
        <v>2598</v>
      </c>
      <c r="B750" s="70" t="s">
        <v>2599</v>
      </c>
      <c r="D750" s="101" t="str">
        <f t="shared" si="11"/>
        <v>KNGHW KING'S HAWAIIAN</v>
      </c>
    </row>
    <row r="751" spans="1:4" x14ac:dyDescent="0.3">
      <c r="A751" s="70" t="s">
        <v>2600</v>
      </c>
      <c r="B751" s="70" t="s">
        <v>2600</v>
      </c>
      <c r="D751" s="101" t="str">
        <f t="shared" si="11"/>
        <v>KNORR KNORR</v>
      </c>
    </row>
    <row r="752" spans="1:4" x14ac:dyDescent="0.3">
      <c r="A752" s="70" t="s">
        <v>2601</v>
      </c>
      <c r="B752" s="70" t="s">
        <v>2601</v>
      </c>
      <c r="D752" s="101" t="str">
        <f t="shared" si="11"/>
        <v>KOCH KOCH</v>
      </c>
    </row>
    <row r="753" spans="1:4" x14ac:dyDescent="0.3">
      <c r="A753" s="70" t="s">
        <v>2602</v>
      </c>
      <c r="B753" s="70" t="s">
        <v>2603</v>
      </c>
      <c r="D753" s="101" t="str">
        <f t="shared" si="11"/>
        <v>KODAK KODIAK</v>
      </c>
    </row>
    <row r="754" spans="1:4" x14ac:dyDescent="0.3">
      <c r="A754" s="70" t="s">
        <v>2604</v>
      </c>
      <c r="B754" s="70" t="s">
        <v>2604</v>
      </c>
      <c r="D754" s="101" t="str">
        <f t="shared" si="11"/>
        <v>KOOL KOOL</v>
      </c>
    </row>
    <row r="755" spans="1:4" x14ac:dyDescent="0.3">
      <c r="A755" s="70" t="s">
        <v>2605</v>
      </c>
      <c r="B755" s="70" t="s">
        <v>2606</v>
      </c>
      <c r="D755" s="101" t="str">
        <f t="shared" si="11"/>
        <v>KOOLA KOOL AID</v>
      </c>
    </row>
    <row r="756" spans="1:4" x14ac:dyDescent="0.3">
      <c r="A756" s="70" t="s">
        <v>2607</v>
      </c>
      <c r="B756" s="70" t="s">
        <v>2607</v>
      </c>
      <c r="D756" s="101" t="str">
        <f t="shared" si="11"/>
        <v>KRAFT KRAFT</v>
      </c>
    </row>
    <row r="757" spans="1:4" x14ac:dyDescent="0.3">
      <c r="A757" s="70" t="s">
        <v>2608</v>
      </c>
      <c r="B757" s="70" t="s">
        <v>2608</v>
      </c>
      <c r="D757" s="101" t="str">
        <f t="shared" si="11"/>
        <v>KRAVE KRAVE</v>
      </c>
    </row>
    <row r="758" spans="1:4" x14ac:dyDescent="0.3">
      <c r="A758" s="70" t="s">
        <v>2609</v>
      </c>
      <c r="B758" s="70" t="s">
        <v>2610</v>
      </c>
      <c r="D758" s="101" t="str">
        <f t="shared" si="11"/>
        <v>KRETS KRETSCHMAR</v>
      </c>
    </row>
    <row r="759" spans="1:4" x14ac:dyDescent="0.3">
      <c r="A759" s="70" t="s">
        <v>2611</v>
      </c>
      <c r="B759" s="70" t="s">
        <v>2612</v>
      </c>
      <c r="D759" s="101" t="str">
        <f t="shared" si="11"/>
        <v>KRNOS KRONOS</v>
      </c>
    </row>
    <row r="760" spans="1:4" x14ac:dyDescent="0.3">
      <c r="A760" s="70" t="s">
        <v>2613</v>
      </c>
      <c r="B760" s="70" t="s">
        <v>2614</v>
      </c>
      <c r="D760" s="101" t="str">
        <f t="shared" si="11"/>
        <v>KRUST KRUSTEAZ</v>
      </c>
    </row>
    <row r="761" spans="1:4" x14ac:dyDescent="0.3">
      <c r="A761" s="70" t="s">
        <v>2615</v>
      </c>
      <c r="B761" s="70" t="s">
        <v>2616</v>
      </c>
      <c r="D761" s="101" t="str">
        <f t="shared" si="11"/>
        <v>KTKAT KIT KAT</v>
      </c>
    </row>
    <row r="762" spans="1:4" x14ac:dyDescent="0.3">
      <c r="A762" s="70" t="s">
        <v>2617</v>
      </c>
      <c r="B762" s="70" t="s">
        <v>2617</v>
      </c>
      <c r="D762" s="101" t="str">
        <f t="shared" si="11"/>
        <v>KUHNS KUHNS</v>
      </c>
    </row>
    <row r="763" spans="1:4" x14ac:dyDescent="0.3">
      <c r="A763" s="70" t="s">
        <v>2618</v>
      </c>
      <c r="B763" s="70" t="s">
        <v>2619</v>
      </c>
      <c r="D763" s="101" t="str">
        <f t="shared" si="11"/>
        <v>KUNZ KUNZLER</v>
      </c>
    </row>
    <row r="764" spans="1:4" x14ac:dyDescent="0.3">
      <c r="A764" s="70" t="s">
        <v>2620</v>
      </c>
      <c r="B764" s="70" t="s">
        <v>2621</v>
      </c>
      <c r="D764" s="101" t="str">
        <f t="shared" si="11"/>
        <v>LABRE LA BREE'S BAKRY</v>
      </c>
    </row>
    <row r="765" spans="1:4" x14ac:dyDescent="0.3">
      <c r="A765" s="70" t="s">
        <v>2622</v>
      </c>
      <c r="B765" s="70" t="s">
        <v>2623</v>
      </c>
      <c r="D765" s="101" t="str">
        <f t="shared" si="11"/>
        <v>LACHY LACHOY</v>
      </c>
    </row>
    <row r="766" spans="1:4" x14ac:dyDescent="0.3">
      <c r="A766" s="70" t="s">
        <v>2624</v>
      </c>
      <c r="B766" s="70" t="s">
        <v>2625</v>
      </c>
      <c r="D766" s="101" t="str">
        <f t="shared" si="11"/>
        <v>LACRS LACROSSE</v>
      </c>
    </row>
    <row r="767" spans="1:4" x14ac:dyDescent="0.3">
      <c r="A767" s="70" t="s">
        <v>2626</v>
      </c>
      <c r="B767" s="70" t="s">
        <v>2627</v>
      </c>
      <c r="D767" s="101" t="str">
        <f t="shared" si="11"/>
        <v>LACRX LACROIX</v>
      </c>
    </row>
    <row r="768" spans="1:4" x14ac:dyDescent="0.3">
      <c r="A768" s="70" t="s">
        <v>2628</v>
      </c>
      <c r="B768" s="70" t="s">
        <v>2629</v>
      </c>
      <c r="D768" s="101" t="str">
        <f t="shared" si="11"/>
        <v>LAFFY LAFFY TAFFY</v>
      </c>
    </row>
    <row r="769" spans="1:4" x14ac:dyDescent="0.3">
      <c r="A769" s="70" t="s">
        <v>2630</v>
      </c>
      <c r="B769" s="70" t="s">
        <v>2631</v>
      </c>
      <c r="D769" s="101" t="str">
        <f t="shared" si="11"/>
        <v>LAKEE LAKE ERIE</v>
      </c>
    </row>
    <row r="770" spans="1:4" x14ac:dyDescent="0.3">
      <c r="A770" s="70" t="s">
        <v>2632</v>
      </c>
      <c r="B770" s="70" t="s">
        <v>2633</v>
      </c>
      <c r="D770" s="101" t="str">
        <f t="shared" ref="D770:D833" si="12">A770&amp;" "&amp;B770</f>
        <v>LAMB LAMB WESTON</v>
      </c>
    </row>
    <row r="771" spans="1:4" x14ac:dyDescent="0.3">
      <c r="A771" s="70" t="s">
        <v>2634</v>
      </c>
      <c r="B771" s="70" t="s">
        <v>2635</v>
      </c>
      <c r="D771" s="101" t="str">
        <f t="shared" si="12"/>
        <v>LAMGA LAMAGNA</v>
      </c>
    </row>
    <row r="772" spans="1:4" x14ac:dyDescent="0.3">
      <c r="A772" s="70" t="s">
        <v>2636</v>
      </c>
      <c r="B772" s="70" t="s">
        <v>2636</v>
      </c>
      <c r="D772" s="101" t="str">
        <f t="shared" si="12"/>
        <v>LANCE LANCE</v>
      </c>
    </row>
    <row r="773" spans="1:4" x14ac:dyDescent="0.3">
      <c r="A773" s="70" t="s">
        <v>2637</v>
      </c>
      <c r="B773" s="70" t="s">
        <v>2638</v>
      </c>
      <c r="D773" s="101" t="str">
        <f t="shared" si="12"/>
        <v>LANDM L&amp;M</v>
      </c>
    </row>
    <row r="774" spans="1:4" x14ac:dyDescent="0.3">
      <c r="A774" s="70" t="s">
        <v>2639</v>
      </c>
      <c r="B774" s="70" t="s">
        <v>2639</v>
      </c>
      <c r="D774" s="101" t="str">
        <f t="shared" si="12"/>
        <v>LARGO LARGO</v>
      </c>
    </row>
    <row r="775" spans="1:4" x14ac:dyDescent="0.3">
      <c r="A775" s="70" t="s">
        <v>2640</v>
      </c>
      <c r="B775" s="70" t="s">
        <v>2640</v>
      </c>
      <c r="D775" s="101" t="str">
        <f t="shared" si="12"/>
        <v>LARK LARK</v>
      </c>
    </row>
    <row r="776" spans="1:4" x14ac:dyDescent="0.3">
      <c r="A776" s="70" t="s">
        <v>2641</v>
      </c>
      <c r="B776" s="70" t="s">
        <v>2642</v>
      </c>
      <c r="D776" s="101" t="str">
        <f t="shared" si="12"/>
        <v>LAUB LAUBSCHER</v>
      </c>
    </row>
    <row r="777" spans="1:4" x14ac:dyDescent="0.3">
      <c r="A777" s="70" t="s">
        <v>2643</v>
      </c>
      <c r="B777" s="70" t="s">
        <v>2642</v>
      </c>
      <c r="D777" s="101" t="str">
        <f t="shared" si="12"/>
        <v>LAUBS LAUBSCHER</v>
      </c>
    </row>
    <row r="778" spans="1:4" x14ac:dyDescent="0.3">
      <c r="A778" s="70" t="s">
        <v>2644</v>
      </c>
      <c r="B778" s="70" t="s">
        <v>2645</v>
      </c>
      <c r="D778" s="101" t="str">
        <f t="shared" si="12"/>
        <v>LAUTO LIL AUTO</v>
      </c>
    </row>
    <row r="779" spans="1:4" x14ac:dyDescent="0.3">
      <c r="A779" s="70" t="s">
        <v>2646</v>
      </c>
      <c r="B779" s="70" t="s">
        <v>2647</v>
      </c>
      <c r="D779" s="101" t="str">
        <f t="shared" si="12"/>
        <v>LAWLS LAWLESS</v>
      </c>
    </row>
    <row r="780" spans="1:4" x14ac:dyDescent="0.3">
      <c r="A780" s="70" t="s">
        <v>2648</v>
      </c>
      <c r="B780" s="70" t="s">
        <v>2649</v>
      </c>
      <c r="D780" s="101" t="str">
        <f t="shared" si="12"/>
        <v>LAWRN LAWRENCE</v>
      </c>
    </row>
    <row r="781" spans="1:4" x14ac:dyDescent="0.3">
      <c r="A781" s="70" t="s">
        <v>2650</v>
      </c>
      <c r="B781" s="70" t="s">
        <v>2651</v>
      </c>
      <c r="D781" s="101" t="str">
        <f t="shared" si="12"/>
        <v>LAWRY LAWRY'S</v>
      </c>
    </row>
    <row r="782" spans="1:4" x14ac:dyDescent="0.3">
      <c r="A782" s="70" t="s">
        <v>2652</v>
      </c>
      <c r="B782" s="70" t="s">
        <v>2653</v>
      </c>
      <c r="D782" s="101" t="str">
        <f t="shared" si="12"/>
        <v>LBARN LITTLE BARN</v>
      </c>
    </row>
    <row r="783" spans="1:4" x14ac:dyDescent="0.3">
      <c r="A783" s="70" t="s">
        <v>2654</v>
      </c>
      <c r="B783" s="70" t="s">
        <v>2655</v>
      </c>
      <c r="D783" s="101" t="str">
        <f t="shared" si="12"/>
        <v>LCKYL LUCKY LEAF</v>
      </c>
    </row>
    <row r="784" spans="1:4" x14ac:dyDescent="0.3">
      <c r="A784" s="70" t="s">
        <v>2656</v>
      </c>
      <c r="B784" s="70" t="s">
        <v>2656</v>
      </c>
      <c r="D784" s="101" t="str">
        <f t="shared" si="12"/>
        <v>LD LD</v>
      </c>
    </row>
    <row r="785" spans="1:4" x14ac:dyDescent="0.3">
      <c r="A785" s="70" t="s">
        <v>2657</v>
      </c>
      <c r="B785" s="70" t="s">
        <v>2658</v>
      </c>
      <c r="D785" s="101" t="str">
        <f t="shared" si="12"/>
        <v>LDRUG LIL DRUG</v>
      </c>
    </row>
    <row r="786" spans="1:4" x14ac:dyDescent="0.3">
      <c r="A786" s="70" t="s">
        <v>2659</v>
      </c>
      <c r="B786" s="70" t="s">
        <v>2660</v>
      </c>
      <c r="D786" s="101" t="str">
        <f t="shared" si="12"/>
        <v>LEAF LEAF BY LANE</v>
      </c>
    </row>
    <row r="787" spans="1:4" x14ac:dyDescent="0.3">
      <c r="A787" s="70" t="s">
        <v>2661</v>
      </c>
      <c r="B787" s="70" t="s">
        <v>2662</v>
      </c>
      <c r="D787" s="101" t="str">
        <f t="shared" si="12"/>
        <v>LEAN LEAN CUISINE</v>
      </c>
    </row>
    <row r="788" spans="1:4" x14ac:dyDescent="0.3">
      <c r="A788" s="70" t="s">
        <v>2663</v>
      </c>
      <c r="B788" s="70" t="s">
        <v>2663</v>
      </c>
      <c r="D788" s="101" t="str">
        <f t="shared" si="12"/>
        <v>LEAP LEAP</v>
      </c>
    </row>
    <row r="789" spans="1:4" x14ac:dyDescent="0.3">
      <c r="A789" s="70" t="s">
        <v>2664</v>
      </c>
      <c r="B789" s="70" t="s">
        <v>2665</v>
      </c>
      <c r="D789" s="101" t="str">
        <f t="shared" si="12"/>
        <v>LEHMN LEHMAN</v>
      </c>
    </row>
    <row r="790" spans="1:4" x14ac:dyDescent="0.3">
      <c r="A790" s="70" t="s">
        <v>2666</v>
      </c>
      <c r="B790" s="70" t="s">
        <v>2667</v>
      </c>
      <c r="D790" s="101" t="str">
        <f t="shared" si="12"/>
        <v>LENDR LENDER'S</v>
      </c>
    </row>
    <row r="791" spans="1:4" x14ac:dyDescent="0.3">
      <c r="A791" s="70" t="s">
        <v>2668</v>
      </c>
      <c r="B791" s="70" t="s">
        <v>2669</v>
      </c>
      <c r="D791" s="101" t="str">
        <f t="shared" si="12"/>
        <v>LENNX LENNOX</v>
      </c>
    </row>
    <row r="792" spans="1:4" x14ac:dyDescent="0.3">
      <c r="A792" s="70" t="s">
        <v>2670</v>
      </c>
      <c r="B792" s="70" t="s">
        <v>2671</v>
      </c>
      <c r="D792" s="101" t="str">
        <f t="shared" si="12"/>
        <v>LEONS LEON'S</v>
      </c>
    </row>
    <row r="793" spans="1:4" x14ac:dyDescent="0.3">
      <c r="A793" s="70" t="s">
        <v>2672</v>
      </c>
      <c r="B793" s="70" t="s">
        <v>2673</v>
      </c>
      <c r="D793" s="101" t="str">
        <f t="shared" si="12"/>
        <v>LESST LIL ESSENTIALS</v>
      </c>
    </row>
    <row r="794" spans="1:4" x14ac:dyDescent="0.3">
      <c r="A794" s="70" t="s">
        <v>2674</v>
      </c>
      <c r="B794" s="70" t="s">
        <v>2675</v>
      </c>
      <c r="D794" s="101" t="str">
        <f t="shared" si="12"/>
        <v>LEVIG LEVI GARRETT</v>
      </c>
    </row>
    <row r="795" spans="1:4" x14ac:dyDescent="0.3">
      <c r="A795" s="70" t="s">
        <v>2676</v>
      </c>
      <c r="B795" s="70" t="s">
        <v>2676</v>
      </c>
      <c r="D795" s="101" t="str">
        <f t="shared" si="12"/>
        <v>LEWIS LEWIS</v>
      </c>
    </row>
    <row r="796" spans="1:4" x14ac:dyDescent="0.3">
      <c r="A796" s="70" t="s">
        <v>2677</v>
      </c>
      <c r="B796" s="70" t="s">
        <v>2678</v>
      </c>
      <c r="D796" s="101" t="str">
        <f t="shared" si="12"/>
        <v>LGGTT LIGGETT</v>
      </c>
    </row>
    <row r="797" spans="1:4" x14ac:dyDescent="0.3">
      <c r="A797" s="70" t="s">
        <v>2679</v>
      </c>
      <c r="B797" s="70" t="s">
        <v>2680</v>
      </c>
      <c r="D797" s="101" t="str">
        <f t="shared" si="12"/>
        <v>LGOUT LEGOUT</v>
      </c>
    </row>
    <row r="798" spans="1:4" x14ac:dyDescent="0.3">
      <c r="A798" s="70" t="s">
        <v>2681</v>
      </c>
      <c r="B798" s="70" t="s">
        <v>2682</v>
      </c>
      <c r="D798" s="101" t="str">
        <f t="shared" si="12"/>
        <v>LHORN LONGHORN</v>
      </c>
    </row>
    <row r="799" spans="1:4" x14ac:dyDescent="0.3">
      <c r="A799" s="70" t="s">
        <v>2683</v>
      </c>
      <c r="B799" s="70" t="s">
        <v>2684</v>
      </c>
      <c r="D799" s="101" t="str">
        <f t="shared" si="12"/>
        <v>LIBBY LIBBY'S</v>
      </c>
    </row>
    <row r="800" spans="1:4" x14ac:dyDescent="0.3">
      <c r="A800" s="70" t="s">
        <v>2685</v>
      </c>
      <c r="B800" s="70" t="s">
        <v>2686</v>
      </c>
      <c r="D800" s="101" t="str">
        <f t="shared" si="12"/>
        <v>LILDM LIL DUTCH MAID</v>
      </c>
    </row>
    <row r="801" spans="1:4" x14ac:dyDescent="0.3">
      <c r="A801" s="70" t="s">
        <v>2687</v>
      </c>
      <c r="B801" s="70" t="s">
        <v>2687</v>
      </c>
      <c r="D801" s="101" t="str">
        <f t="shared" si="12"/>
        <v>LINDT LINDT</v>
      </c>
    </row>
    <row r="802" spans="1:4" x14ac:dyDescent="0.3">
      <c r="A802" s="70" t="s">
        <v>2688</v>
      </c>
      <c r="B802" s="70" t="s">
        <v>2688</v>
      </c>
      <c r="D802" s="101" t="str">
        <f t="shared" si="12"/>
        <v>LINSE LINSE</v>
      </c>
    </row>
    <row r="803" spans="1:4" x14ac:dyDescent="0.3">
      <c r="A803" s="70" t="s">
        <v>2689</v>
      </c>
      <c r="B803" s="70" t="s">
        <v>2690</v>
      </c>
      <c r="D803" s="101" t="str">
        <f t="shared" si="12"/>
        <v>LIPTN LIPTON</v>
      </c>
    </row>
    <row r="804" spans="1:4" x14ac:dyDescent="0.3">
      <c r="A804" s="70" t="s">
        <v>2691</v>
      </c>
      <c r="B804" s="70" t="s">
        <v>2692</v>
      </c>
      <c r="D804" s="101" t="str">
        <f t="shared" si="12"/>
        <v>LIQIV LIQUID IV</v>
      </c>
    </row>
    <row r="805" spans="1:4" x14ac:dyDescent="0.3">
      <c r="A805" s="70" t="s">
        <v>2693</v>
      </c>
      <c r="B805" s="70" t="s">
        <v>2694</v>
      </c>
      <c r="D805" s="101" t="str">
        <f t="shared" si="12"/>
        <v>LITHG LITTLE HUGS</v>
      </c>
    </row>
    <row r="806" spans="1:4" x14ac:dyDescent="0.3">
      <c r="A806" s="70" t="s">
        <v>2695</v>
      </c>
      <c r="B806" s="70" t="s">
        <v>2696</v>
      </c>
      <c r="D806" s="101" t="str">
        <f t="shared" si="12"/>
        <v>LITLY LITALY</v>
      </c>
    </row>
    <row r="807" spans="1:4" x14ac:dyDescent="0.3">
      <c r="A807" s="70" t="s">
        <v>2697</v>
      </c>
      <c r="B807" s="70" t="s">
        <v>2698</v>
      </c>
      <c r="D807" s="101" t="str">
        <f t="shared" si="12"/>
        <v>LNCST LANCASTER</v>
      </c>
    </row>
    <row r="808" spans="1:4" x14ac:dyDescent="0.3">
      <c r="A808" s="70" t="s">
        <v>2699</v>
      </c>
      <c r="B808" s="70" t="s">
        <v>2700</v>
      </c>
      <c r="D808" s="101" t="str">
        <f t="shared" si="12"/>
        <v>LOACK LOACKER USA</v>
      </c>
    </row>
    <row r="809" spans="1:4" x14ac:dyDescent="0.3">
      <c r="A809" s="70" t="s">
        <v>2701</v>
      </c>
      <c r="B809" s="70" t="s">
        <v>2702</v>
      </c>
      <c r="D809" s="101" t="str">
        <f t="shared" si="12"/>
        <v>LOFTH LOFTHOUSE</v>
      </c>
    </row>
    <row r="810" spans="1:4" x14ac:dyDescent="0.3">
      <c r="A810" s="70" t="s">
        <v>2703</v>
      </c>
      <c r="B810" s="70" t="s">
        <v>2703</v>
      </c>
      <c r="D810" s="101" t="str">
        <f t="shared" si="12"/>
        <v>LOGIC LOGIC</v>
      </c>
    </row>
    <row r="811" spans="1:4" x14ac:dyDescent="0.3">
      <c r="A811" s="70" t="s">
        <v>2704</v>
      </c>
      <c r="B811" s="70" t="s">
        <v>2705</v>
      </c>
      <c r="D811" s="101" t="str">
        <f t="shared" si="12"/>
        <v>LOL LAND O LAKES</v>
      </c>
    </row>
    <row r="812" spans="1:4" x14ac:dyDescent="0.3">
      <c r="A812" s="70" t="s">
        <v>2706</v>
      </c>
      <c r="B812" s="70" t="s">
        <v>2707</v>
      </c>
      <c r="D812" s="101" t="str">
        <f t="shared" si="12"/>
        <v>LQDTH LIQUID DEATH</v>
      </c>
    </row>
    <row r="813" spans="1:4" x14ac:dyDescent="0.3">
      <c r="A813" s="70" t="s">
        <v>2708</v>
      </c>
      <c r="B813" s="70" t="s">
        <v>2709</v>
      </c>
      <c r="D813" s="101" t="str">
        <f t="shared" si="12"/>
        <v>LSAVR LIFE SAVERS</v>
      </c>
    </row>
    <row r="814" spans="1:4" x14ac:dyDescent="0.3">
      <c r="A814" s="70" t="s">
        <v>2710</v>
      </c>
      <c r="B814" s="70" t="s">
        <v>2711</v>
      </c>
      <c r="D814" s="101" t="str">
        <f t="shared" si="12"/>
        <v>LSPST LADY SPEED STK</v>
      </c>
    </row>
    <row r="815" spans="1:4" x14ac:dyDescent="0.3">
      <c r="A815" s="70" t="s">
        <v>2712</v>
      </c>
      <c r="B815" s="70" t="s">
        <v>2713</v>
      </c>
      <c r="D815" s="101" t="str">
        <f t="shared" si="12"/>
        <v>LSTRK LUCKY STRIKE</v>
      </c>
    </row>
    <row r="816" spans="1:4" x14ac:dyDescent="0.3">
      <c r="A816" s="70" t="s">
        <v>2714</v>
      </c>
      <c r="B816" s="70" t="s">
        <v>2715</v>
      </c>
      <c r="D816" s="101" t="str">
        <f t="shared" si="12"/>
        <v>LSTRN LISTERINE</v>
      </c>
    </row>
    <row r="817" spans="1:4" x14ac:dyDescent="0.3">
      <c r="A817" s="70" t="s">
        <v>2716</v>
      </c>
      <c r="B817" s="70" t="s">
        <v>2717</v>
      </c>
      <c r="D817" s="101" t="str">
        <f t="shared" si="12"/>
        <v>LTFLY LIGHT N FLUFFY</v>
      </c>
    </row>
    <row r="818" spans="1:4" x14ac:dyDescent="0.3">
      <c r="A818" s="70" t="s">
        <v>2718</v>
      </c>
      <c r="B818" s="70" t="s">
        <v>2719</v>
      </c>
      <c r="D818" s="101" t="str">
        <f t="shared" si="12"/>
        <v>LTHSE LITEHOUSE</v>
      </c>
    </row>
    <row r="819" spans="1:4" x14ac:dyDescent="0.3">
      <c r="A819" s="70" t="s">
        <v>2720</v>
      </c>
      <c r="B819" s="70" t="s">
        <v>2721</v>
      </c>
      <c r="D819" s="101" t="str">
        <f t="shared" si="12"/>
        <v>LTREE LITTLE TREE</v>
      </c>
    </row>
    <row r="820" spans="1:4" x14ac:dyDescent="0.3">
      <c r="A820" s="70" t="s">
        <v>2722</v>
      </c>
      <c r="B820" s="70" t="s">
        <v>2722</v>
      </c>
      <c r="D820" s="101" t="str">
        <f t="shared" si="12"/>
        <v>LUCAS LUCAS</v>
      </c>
    </row>
    <row r="821" spans="1:4" x14ac:dyDescent="0.3">
      <c r="A821" s="70" t="s">
        <v>2723</v>
      </c>
      <c r="B821" s="70" t="s">
        <v>2723</v>
      </c>
      <c r="D821" s="101" t="str">
        <f t="shared" si="12"/>
        <v>LUCKS LUCKS</v>
      </c>
    </row>
    <row r="822" spans="1:4" x14ac:dyDescent="0.3">
      <c r="A822" s="70" t="s">
        <v>2724</v>
      </c>
      <c r="B822" s="70" t="s">
        <v>2725</v>
      </c>
      <c r="D822" s="101" t="str">
        <f t="shared" si="12"/>
        <v>LUISA LUISA'S</v>
      </c>
    </row>
    <row r="823" spans="1:4" x14ac:dyDescent="0.3">
      <c r="A823" s="70" t="s">
        <v>2726</v>
      </c>
      <c r="B823" s="70" t="s">
        <v>2727</v>
      </c>
      <c r="D823" s="101" t="str">
        <f t="shared" si="12"/>
        <v>LUNA LUNA BAR</v>
      </c>
    </row>
    <row r="824" spans="1:4" x14ac:dyDescent="0.3">
      <c r="A824" s="70" t="s">
        <v>2728</v>
      </c>
      <c r="B824" s="70" t="s">
        <v>2729</v>
      </c>
      <c r="D824" s="101" t="str">
        <f t="shared" si="12"/>
        <v>LUNDY LUNDY'S</v>
      </c>
    </row>
    <row r="825" spans="1:4" x14ac:dyDescent="0.3">
      <c r="A825" s="70" t="s">
        <v>2730</v>
      </c>
      <c r="B825" s="70" t="s">
        <v>2730</v>
      </c>
      <c r="D825" s="101" t="str">
        <f t="shared" si="12"/>
        <v>LUVS LUVS</v>
      </c>
    </row>
    <row r="826" spans="1:4" x14ac:dyDescent="0.3">
      <c r="A826" s="70" t="s">
        <v>2731</v>
      </c>
      <c r="B826" s="70" t="s">
        <v>2732</v>
      </c>
      <c r="D826" s="101" t="str">
        <f t="shared" si="12"/>
        <v>LUXDR LUXURY DRIVER</v>
      </c>
    </row>
    <row r="827" spans="1:4" x14ac:dyDescent="0.3">
      <c r="A827" s="70" t="s">
        <v>2733</v>
      </c>
      <c r="B827" s="70" t="s">
        <v>2734</v>
      </c>
      <c r="D827" s="101" t="str">
        <f t="shared" si="12"/>
        <v>LVCRN LOVE CORN</v>
      </c>
    </row>
    <row r="828" spans="1:4" x14ac:dyDescent="0.3">
      <c r="A828" s="70" t="s">
        <v>2735</v>
      </c>
      <c r="B828" s="70" t="s">
        <v>2736</v>
      </c>
      <c r="D828" s="101" t="str">
        <f t="shared" si="12"/>
        <v>LVF LAKEVIEW FARMS</v>
      </c>
    </row>
    <row r="829" spans="1:4" x14ac:dyDescent="0.3">
      <c r="A829" s="70" t="s">
        <v>2737</v>
      </c>
      <c r="B829" s="70" t="s">
        <v>2649</v>
      </c>
      <c r="D829" s="101" t="str">
        <f t="shared" si="12"/>
        <v>LWRNC LAWRENCE</v>
      </c>
    </row>
    <row r="830" spans="1:4" x14ac:dyDescent="0.3">
      <c r="A830" s="70" t="s">
        <v>2738</v>
      </c>
      <c r="B830" s="70" t="s">
        <v>2739</v>
      </c>
      <c r="D830" s="101" t="str">
        <f t="shared" si="12"/>
        <v>LYNDN LYNDEN FARMS</v>
      </c>
    </row>
    <row r="831" spans="1:4" x14ac:dyDescent="0.3">
      <c r="A831" s="70" t="s">
        <v>2740</v>
      </c>
      <c r="B831" s="70" t="s">
        <v>2740</v>
      </c>
      <c r="D831" s="101" t="str">
        <f t="shared" si="12"/>
        <v>LYSOL LYSOL</v>
      </c>
    </row>
    <row r="832" spans="1:4" x14ac:dyDescent="0.3">
      <c r="A832" s="70" t="s">
        <v>2741</v>
      </c>
      <c r="B832" s="70" t="s">
        <v>2742</v>
      </c>
      <c r="D832" s="101" t="str">
        <f t="shared" si="12"/>
        <v>LZRUS LAZARUS</v>
      </c>
    </row>
    <row r="833" spans="1:4" x14ac:dyDescent="0.3">
      <c r="A833" s="70" t="s">
        <v>2743</v>
      </c>
      <c r="B833" s="70" t="s">
        <v>2743</v>
      </c>
      <c r="D833" s="101" t="str">
        <f t="shared" si="12"/>
        <v>M&amp;M M&amp;M</v>
      </c>
    </row>
    <row r="834" spans="1:4" x14ac:dyDescent="0.3">
      <c r="A834" s="70" t="s">
        <v>2744</v>
      </c>
      <c r="B834" s="70" t="s">
        <v>2745</v>
      </c>
      <c r="D834" s="101" t="str">
        <f t="shared" ref="D834:D897" si="13">A834&amp;" "&amp;B834</f>
        <v>MAILP MAIL POUCH</v>
      </c>
    </row>
    <row r="835" spans="1:4" x14ac:dyDescent="0.3">
      <c r="A835" s="70" t="s">
        <v>2746</v>
      </c>
      <c r="B835" s="70" t="s">
        <v>2747</v>
      </c>
      <c r="D835" s="101" t="str">
        <f t="shared" si="13"/>
        <v>MAINS MAIN STREET</v>
      </c>
    </row>
    <row r="836" spans="1:4" x14ac:dyDescent="0.3">
      <c r="A836" s="70" t="s">
        <v>2748</v>
      </c>
      <c r="B836" s="70" t="s">
        <v>2749</v>
      </c>
      <c r="D836" s="101" t="str">
        <f t="shared" si="13"/>
        <v>MAKTO MAKOTO</v>
      </c>
    </row>
    <row r="837" spans="1:4" x14ac:dyDescent="0.3">
      <c r="A837" s="70" t="s">
        <v>2750</v>
      </c>
      <c r="B837" s="70" t="s">
        <v>2751</v>
      </c>
      <c r="D837" s="101" t="str">
        <f t="shared" si="13"/>
        <v>MAMAF MAMA FRANCESCA</v>
      </c>
    </row>
    <row r="838" spans="1:4" x14ac:dyDescent="0.3">
      <c r="A838" s="70" t="s">
        <v>2752</v>
      </c>
      <c r="B838" s="70" t="s">
        <v>2753</v>
      </c>
      <c r="D838" s="101" t="str">
        <f t="shared" si="13"/>
        <v>MANIA KIDSMANIA</v>
      </c>
    </row>
    <row r="839" spans="1:4" x14ac:dyDescent="0.3">
      <c r="A839" s="70" t="s">
        <v>2754</v>
      </c>
      <c r="B839" s="70" t="s">
        <v>2755</v>
      </c>
      <c r="D839" s="101" t="str">
        <f t="shared" si="13"/>
        <v>MANN MANN'S</v>
      </c>
    </row>
    <row r="840" spans="1:4" x14ac:dyDescent="0.3">
      <c r="A840" s="70" t="s">
        <v>2756</v>
      </c>
      <c r="B840" s="70" t="s">
        <v>2757</v>
      </c>
      <c r="D840" s="101" t="str">
        <f t="shared" si="13"/>
        <v>MAPLE MAPLE DONUTS</v>
      </c>
    </row>
    <row r="841" spans="1:4" x14ac:dyDescent="0.3">
      <c r="A841" s="70" t="s">
        <v>2758</v>
      </c>
      <c r="B841" s="70" t="s">
        <v>2759</v>
      </c>
      <c r="D841" s="101" t="str">
        <f t="shared" si="13"/>
        <v>MARCA MARCIA'S</v>
      </c>
    </row>
    <row r="842" spans="1:4" x14ac:dyDescent="0.3">
      <c r="A842" s="70" t="s">
        <v>2760</v>
      </c>
      <c r="B842" s="70" t="s">
        <v>2761</v>
      </c>
      <c r="D842" s="101" t="str">
        <f t="shared" si="13"/>
        <v>MARCL MARCAL</v>
      </c>
    </row>
    <row r="843" spans="1:4" x14ac:dyDescent="0.3">
      <c r="A843" s="70" t="s">
        <v>2762</v>
      </c>
      <c r="B843" s="70" t="s">
        <v>2763</v>
      </c>
      <c r="D843" s="101" t="str">
        <f t="shared" si="13"/>
        <v>MARIA MARIA'S</v>
      </c>
    </row>
    <row r="844" spans="1:4" x14ac:dyDescent="0.3">
      <c r="A844" s="70" t="s">
        <v>2764</v>
      </c>
      <c r="B844" s="70" t="s">
        <v>2765</v>
      </c>
      <c r="D844" s="101" t="str">
        <f t="shared" si="13"/>
        <v>MARLB MARLBORO</v>
      </c>
    </row>
    <row r="845" spans="1:4" x14ac:dyDescent="0.3">
      <c r="A845" s="70" t="s">
        <v>2766</v>
      </c>
      <c r="B845" s="70" t="s">
        <v>2766</v>
      </c>
      <c r="D845" s="101" t="str">
        <f t="shared" si="13"/>
        <v>MARS MARS</v>
      </c>
    </row>
    <row r="846" spans="1:4" x14ac:dyDescent="0.3">
      <c r="A846" s="70" t="s">
        <v>2767</v>
      </c>
      <c r="B846" s="70" t="s">
        <v>2768</v>
      </c>
      <c r="D846" s="101" t="str">
        <f t="shared" si="13"/>
        <v>MARUC MARUCHAN</v>
      </c>
    </row>
    <row r="847" spans="1:4" x14ac:dyDescent="0.3">
      <c r="A847" s="70" t="s">
        <v>2769</v>
      </c>
      <c r="B847" s="70" t="s">
        <v>2770</v>
      </c>
      <c r="D847" s="101" t="str">
        <f t="shared" si="13"/>
        <v>MATCH MATCHLIGHT</v>
      </c>
    </row>
    <row r="848" spans="1:4" x14ac:dyDescent="0.3">
      <c r="A848" s="70" t="s">
        <v>2771</v>
      </c>
      <c r="B848" s="70" t="s">
        <v>2772</v>
      </c>
      <c r="D848" s="101" t="str">
        <f t="shared" si="13"/>
        <v>MATLW MATLAW</v>
      </c>
    </row>
    <row r="849" spans="1:4" x14ac:dyDescent="0.3">
      <c r="A849" s="70" t="s">
        <v>2773</v>
      </c>
      <c r="B849" s="70" t="s">
        <v>2774</v>
      </c>
      <c r="D849" s="101" t="str">
        <f t="shared" si="13"/>
        <v>MATTS MATT'S</v>
      </c>
    </row>
    <row r="850" spans="1:4" x14ac:dyDescent="0.3">
      <c r="A850" s="70" t="s">
        <v>2775</v>
      </c>
      <c r="B850" s="70" t="s">
        <v>2776</v>
      </c>
      <c r="D850" s="101" t="str">
        <f t="shared" si="13"/>
        <v>MAVRK MAVERICK</v>
      </c>
    </row>
    <row r="851" spans="1:4" x14ac:dyDescent="0.3">
      <c r="A851" s="70" t="s">
        <v>2777</v>
      </c>
      <c r="B851" s="70" t="s">
        <v>2777</v>
      </c>
      <c r="D851" s="101" t="str">
        <f t="shared" si="13"/>
        <v>MAYER MAYER</v>
      </c>
    </row>
    <row r="852" spans="1:4" x14ac:dyDescent="0.3">
      <c r="A852" s="70" t="s">
        <v>2778</v>
      </c>
      <c r="B852" s="70" t="s">
        <v>2779</v>
      </c>
      <c r="D852" s="101" t="str">
        <f t="shared" si="13"/>
        <v>MAYWD MAYWOOD</v>
      </c>
    </row>
    <row r="853" spans="1:4" x14ac:dyDescent="0.3">
      <c r="A853" s="70" t="s">
        <v>2780</v>
      </c>
      <c r="B853" s="70" t="s">
        <v>2781</v>
      </c>
      <c r="D853" s="101" t="str">
        <f t="shared" si="13"/>
        <v>MBBEV M&amp;B BEVERAGE</v>
      </c>
    </row>
    <row r="854" spans="1:4" x14ac:dyDescent="0.3">
      <c r="A854" s="70" t="s">
        <v>2782</v>
      </c>
      <c r="B854" s="70" t="s">
        <v>2783</v>
      </c>
      <c r="D854" s="101" t="str">
        <f t="shared" si="13"/>
        <v>MCA MCANENY</v>
      </c>
    </row>
    <row r="855" spans="1:4" x14ac:dyDescent="0.3">
      <c r="A855" s="70" t="s">
        <v>2784</v>
      </c>
      <c r="B855" s="70" t="s">
        <v>2785</v>
      </c>
      <c r="D855" s="101" t="str">
        <f t="shared" si="13"/>
        <v>MCCAN MCCAIN</v>
      </c>
    </row>
    <row r="856" spans="1:4" x14ac:dyDescent="0.3">
      <c r="A856" s="70" t="s">
        <v>2786</v>
      </c>
      <c r="B856" s="70" t="s">
        <v>2787</v>
      </c>
      <c r="D856" s="101" t="str">
        <f t="shared" si="13"/>
        <v>MCCMK MCCORMICK</v>
      </c>
    </row>
    <row r="857" spans="1:4" x14ac:dyDescent="0.3">
      <c r="A857" s="70" t="s">
        <v>2788</v>
      </c>
      <c r="B857" s="70" t="s">
        <v>2789</v>
      </c>
      <c r="D857" s="101" t="str">
        <f t="shared" si="13"/>
        <v>MCILH MCILHENNY</v>
      </c>
    </row>
    <row r="858" spans="1:4" x14ac:dyDescent="0.3">
      <c r="A858" s="70" t="s">
        <v>2790</v>
      </c>
      <c r="B858" s="70" t="s">
        <v>2791</v>
      </c>
      <c r="D858" s="101" t="str">
        <f t="shared" si="13"/>
        <v>MCNDO MACANUDO</v>
      </c>
    </row>
    <row r="859" spans="1:4" x14ac:dyDescent="0.3">
      <c r="A859" s="70" t="s">
        <v>2792</v>
      </c>
      <c r="B859" s="70" t="s">
        <v>2793</v>
      </c>
      <c r="D859" s="101" t="str">
        <f t="shared" si="13"/>
        <v>MDWST MIDWEST GLOVE</v>
      </c>
    </row>
    <row r="860" spans="1:4" x14ac:dyDescent="0.3">
      <c r="A860" s="70" t="s">
        <v>2794</v>
      </c>
      <c r="B860" s="70" t="s">
        <v>2795</v>
      </c>
      <c r="D860" s="101" t="str">
        <f t="shared" si="13"/>
        <v>MEDAL GOLD MEDAL</v>
      </c>
    </row>
    <row r="861" spans="1:4" x14ac:dyDescent="0.3">
      <c r="A861" s="70" t="s">
        <v>2796</v>
      </c>
      <c r="B861" s="70" t="s">
        <v>2797</v>
      </c>
      <c r="D861" s="101" t="str">
        <f t="shared" si="13"/>
        <v>MEDCO MEDICO</v>
      </c>
    </row>
    <row r="862" spans="1:4" x14ac:dyDescent="0.3">
      <c r="A862" s="70" t="s">
        <v>2798</v>
      </c>
      <c r="B862" s="70" t="s">
        <v>2799</v>
      </c>
      <c r="D862" s="101" t="str">
        <f t="shared" si="13"/>
        <v>MEDWS MEADOW'S</v>
      </c>
    </row>
    <row r="863" spans="1:4" x14ac:dyDescent="0.3">
      <c r="A863" s="70" t="s">
        <v>2800</v>
      </c>
      <c r="B863" s="70" t="s">
        <v>2801</v>
      </c>
      <c r="D863" s="101" t="str">
        <f t="shared" si="13"/>
        <v>MELCH MELCH'S</v>
      </c>
    </row>
    <row r="864" spans="1:4" x14ac:dyDescent="0.3">
      <c r="A864" s="70" t="s">
        <v>2802</v>
      </c>
      <c r="B864" s="70" t="s">
        <v>2803</v>
      </c>
      <c r="D864" s="101" t="str">
        <f t="shared" si="13"/>
        <v>MENEN MENNEN</v>
      </c>
    </row>
    <row r="865" spans="1:4" x14ac:dyDescent="0.3">
      <c r="A865" s="70" t="s">
        <v>2804</v>
      </c>
      <c r="B865" s="70" t="s">
        <v>2805</v>
      </c>
      <c r="D865" s="101" t="str">
        <f t="shared" si="13"/>
        <v>MENTO MENTOS</v>
      </c>
    </row>
    <row r="866" spans="1:4" x14ac:dyDescent="0.3">
      <c r="A866" s="70" t="s">
        <v>2806</v>
      </c>
      <c r="B866" s="70" t="s">
        <v>2807</v>
      </c>
      <c r="D866" s="101" t="str">
        <f t="shared" si="13"/>
        <v>MEOW MEOW MIX</v>
      </c>
    </row>
    <row r="867" spans="1:4" x14ac:dyDescent="0.3">
      <c r="A867" s="70" t="s">
        <v>2808</v>
      </c>
      <c r="B867" s="70" t="s">
        <v>2808</v>
      </c>
      <c r="D867" s="101" t="str">
        <f t="shared" si="13"/>
        <v>MERIT MERIT</v>
      </c>
    </row>
    <row r="868" spans="1:4" x14ac:dyDescent="0.3">
      <c r="A868" s="70" t="s">
        <v>2809</v>
      </c>
      <c r="B868" s="70" t="s">
        <v>2809</v>
      </c>
      <c r="D868" s="101" t="str">
        <f t="shared" si="13"/>
        <v>METRX METRX</v>
      </c>
    </row>
    <row r="869" spans="1:4" x14ac:dyDescent="0.3">
      <c r="A869" s="70" t="s">
        <v>2810</v>
      </c>
      <c r="B869" s="70" t="s">
        <v>2811</v>
      </c>
      <c r="D869" s="101" t="str">
        <f t="shared" si="13"/>
        <v>MEXOR MEX ORIGINAL</v>
      </c>
    </row>
    <row r="870" spans="1:4" x14ac:dyDescent="0.3">
      <c r="A870" s="70" t="s">
        <v>2812</v>
      </c>
      <c r="B870" s="70" t="s">
        <v>2812</v>
      </c>
      <c r="D870" s="101" t="str">
        <f t="shared" si="13"/>
        <v>MEYER MEYER</v>
      </c>
    </row>
    <row r="871" spans="1:4" x14ac:dyDescent="0.3">
      <c r="A871" s="70" t="s">
        <v>2813</v>
      </c>
      <c r="B871" s="70" t="s">
        <v>2814</v>
      </c>
      <c r="D871" s="101" t="str">
        <f t="shared" si="13"/>
        <v>MFARM MADEIRA FARMS</v>
      </c>
    </row>
    <row r="872" spans="1:4" x14ac:dyDescent="0.3">
      <c r="A872" s="70" t="s">
        <v>2815</v>
      </c>
      <c r="B872" s="70" t="s">
        <v>2816</v>
      </c>
      <c r="D872" s="101" t="str">
        <f t="shared" si="13"/>
        <v>MFFRM MORNING FRSH FM</v>
      </c>
    </row>
    <row r="873" spans="1:4" x14ac:dyDescent="0.3">
      <c r="A873" s="70" t="s">
        <v>2817</v>
      </c>
      <c r="B873" s="70" t="s">
        <v>2818</v>
      </c>
      <c r="D873" s="101" t="str">
        <f t="shared" si="13"/>
        <v>MFRSH MRS. FRESHLEY'S</v>
      </c>
    </row>
    <row r="874" spans="1:4" x14ac:dyDescent="0.3">
      <c r="A874" s="70" t="s">
        <v>2819</v>
      </c>
      <c r="B874" s="70" t="s">
        <v>2820</v>
      </c>
      <c r="D874" s="101" t="str">
        <f t="shared" si="13"/>
        <v>MHRST MAPLEHURST</v>
      </c>
    </row>
    <row r="875" spans="1:4" x14ac:dyDescent="0.3">
      <c r="A875" s="70" t="s">
        <v>2821</v>
      </c>
      <c r="B875" s="70" t="s">
        <v>2822</v>
      </c>
      <c r="D875" s="101" t="str">
        <f t="shared" si="13"/>
        <v>MIKE MIKE &amp; IKE</v>
      </c>
    </row>
    <row r="876" spans="1:4" x14ac:dyDescent="0.3">
      <c r="A876" s="70" t="s">
        <v>2823</v>
      </c>
      <c r="B876" s="70" t="s">
        <v>2824</v>
      </c>
      <c r="D876" s="101" t="str">
        <f t="shared" si="13"/>
        <v>MILKB MILK BONE</v>
      </c>
    </row>
    <row r="877" spans="1:4" x14ac:dyDescent="0.3">
      <c r="A877" s="70" t="s">
        <v>2825</v>
      </c>
      <c r="B877" s="70" t="s">
        <v>2826</v>
      </c>
      <c r="D877" s="101" t="str">
        <f t="shared" si="13"/>
        <v>MISSN MISSION</v>
      </c>
    </row>
    <row r="878" spans="1:4" x14ac:dyDescent="0.3">
      <c r="A878" s="70" t="s">
        <v>2827</v>
      </c>
      <c r="B878" s="70" t="s">
        <v>2827</v>
      </c>
      <c r="D878" s="101" t="str">
        <f t="shared" si="13"/>
        <v>MISTY MISTY</v>
      </c>
    </row>
    <row r="879" spans="1:4" x14ac:dyDescent="0.3">
      <c r="A879" s="70" t="s">
        <v>2828</v>
      </c>
      <c r="B879" s="70" t="s">
        <v>2829</v>
      </c>
      <c r="D879" s="101" t="str">
        <f t="shared" si="13"/>
        <v>MLKWY MILKY WAY</v>
      </c>
    </row>
    <row r="880" spans="1:4" x14ac:dyDescent="0.3">
      <c r="A880" s="70" t="s">
        <v>2830</v>
      </c>
      <c r="B880" s="70" t="s">
        <v>2831</v>
      </c>
      <c r="D880" s="101" t="str">
        <f t="shared" si="13"/>
        <v>MMAID MINUTE MAID</v>
      </c>
    </row>
    <row r="881" spans="1:4" x14ac:dyDescent="0.3">
      <c r="A881" s="70" t="s">
        <v>2832</v>
      </c>
      <c r="B881" s="70" t="s">
        <v>2833</v>
      </c>
      <c r="D881" s="101" t="str">
        <f t="shared" si="13"/>
        <v>MMAIZ MIRACLE MAIZE</v>
      </c>
    </row>
    <row r="882" spans="1:4" x14ac:dyDescent="0.3">
      <c r="A882" s="70" t="s">
        <v>2834</v>
      </c>
      <c r="B882" s="70" t="s">
        <v>2834</v>
      </c>
      <c r="D882" s="101" t="str">
        <f t="shared" si="13"/>
        <v>MNGO MNGO</v>
      </c>
    </row>
    <row r="883" spans="1:4" x14ac:dyDescent="0.3">
      <c r="A883" s="70" t="s">
        <v>2835</v>
      </c>
      <c r="B883" s="70" t="s">
        <v>2836</v>
      </c>
      <c r="D883" s="101" t="str">
        <f t="shared" si="13"/>
        <v>MNRVA MINERVA</v>
      </c>
    </row>
    <row r="884" spans="1:4" x14ac:dyDescent="0.3">
      <c r="A884" s="70" t="s">
        <v>2837</v>
      </c>
      <c r="B884" s="70" t="s">
        <v>2838</v>
      </c>
      <c r="D884" s="101" t="str">
        <f t="shared" si="13"/>
        <v>MNSPC MIDNIGHT SPEC</v>
      </c>
    </row>
    <row r="885" spans="1:4" x14ac:dyDescent="0.3">
      <c r="A885" s="70" t="s">
        <v>2839</v>
      </c>
      <c r="B885" s="70" t="s">
        <v>2840</v>
      </c>
      <c r="D885" s="101" t="str">
        <f t="shared" si="13"/>
        <v>MNSTR MONSTER</v>
      </c>
    </row>
    <row r="886" spans="1:4" x14ac:dyDescent="0.3">
      <c r="A886" s="70" t="s">
        <v>2841</v>
      </c>
      <c r="B886" s="70" t="s">
        <v>2842</v>
      </c>
      <c r="D886" s="101" t="str">
        <f t="shared" si="13"/>
        <v>MNTGO MONTEGO</v>
      </c>
    </row>
    <row r="887" spans="1:4" x14ac:dyDescent="0.3">
      <c r="A887" s="70" t="s">
        <v>2843</v>
      </c>
      <c r="B887" s="70" t="s">
        <v>2844</v>
      </c>
      <c r="D887" s="101" t="str">
        <f t="shared" si="13"/>
        <v>MOC MEL-O-CREAM</v>
      </c>
    </row>
    <row r="888" spans="1:4" x14ac:dyDescent="0.3">
      <c r="A888" s="70" t="s">
        <v>2845</v>
      </c>
      <c r="B888" s="70" t="s">
        <v>2845</v>
      </c>
      <c r="D888" s="101" t="str">
        <f t="shared" si="13"/>
        <v>MOJI MOJI</v>
      </c>
    </row>
    <row r="889" spans="1:4" x14ac:dyDescent="0.3">
      <c r="A889" s="70" t="s">
        <v>2846</v>
      </c>
      <c r="B889" s="70" t="s">
        <v>2846</v>
      </c>
      <c r="D889" s="101" t="str">
        <f t="shared" si="13"/>
        <v>MOJO MOJO</v>
      </c>
    </row>
    <row r="890" spans="1:4" x14ac:dyDescent="0.3">
      <c r="A890" s="70" t="s">
        <v>2847</v>
      </c>
      <c r="B890" s="70" t="s">
        <v>2848</v>
      </c>
      <c r="D890" s="101" t="str">
        <f t="shared" si="13"/>
        <v>MOMIX MASTER OF MIXES</v>
      </c>
    </row>
    <row r="891" spans="1:4" x14ac:dyDescent="0.3">
      <c r="A891" s="70" t="s">
        <v>2849</v>
      </c>
      <c r="B891" s="70" t="s">
        <v>2849</v>
      </c>
      <c r="D891" s="101" t="str">
        <f t="shared" si="13"/>
        <v>MONIN MONIN</v>
      </c>
    </row>
    <row r="892" spans="1:4" x14ac:dyDescent="0.3">
      <c r="A892" s="70" t="s">
        <v>2850</v>
      </c>
      <c r="B892" s="70" t="s">
        <v>2850</v>
      </c>
      <c r="D892" s="101" t="str">
        <f t="shared" si="13"/>
        <v>MORE MORE</v>
      </c>
    </row>
    <row r="893" spans="1:4" x14ac:dyDescent="0.3">
      <c r="A893" s="70" t="s">
        <v>2851</v>
      </c>
      <c r="B893" s="70" t="s">
        <v>2852</v>
      </c>
      <c r="D893" s="101" t="str">
        <f t="shared" si="13"/>
        <v>MORGN MORGAN'S</v>
      </c>
    </row>
    <row r="894" spans="1:4" x14ac:dyDescent="0.3">
      <c r="A894" s="70" t="s">
        <v>2853</v>
      </c>
      <c r="B894" s="70" t="s">
        <v>2854</v>
      </c>
      <c r="D894" s="101" t="str">
        <f t="shared" si="13"/>
        <v>MORTN MORTON</v>
      </c>
    </row>
    <row r="895" spans="1:4" x14ac:dyDescent="0.3">
      <c r="A895" s="70" t="s">
        <v>2855</v>
      </c>
      <c r="B895" s="70" t="s">
        <v>2856</v>
      </c>
      <c r="D895" s="101" t="str">
        <f t="shared" si="13"/>
        <v>MOTHR MY MOTHERS</v>
      </c>
    </row>
    <row r="896" spans="1:4" x14ac:dyDescent="0.3">
      <c r="A896" s="70" t="s">
        <v>2857</v>
      </c>
      <c r="B896" s="70" t="s">
        <v>2857</v>
      </c>
      <c r="D896" s="101" t="str">
        <f t="shared" si="13"/>
        <v>MOTTS MOTTS</v>
      </c>
    </row>
    <row r="897" spans="1:4" x14ac:dyDescent="0.3">
      <c r="A897" s="70" t="s">
        <v>2858</v>
      </c>
      <c r="B897" s="70" t="s">
        <v>2859</v>
      </c>
      <c r="D897" s="101" t="str">
        <f t="shared" si="13"/>
        <v>MRBRW MR BROWNIE</v>
      </c>
    </row>
    <row r="898" spans="1:4" x14ac:dyDescent="0.3">
      <c r="A898" s="70" t="s">
        <v>2860</v>
      </c>
      <c r="B898" s="70" t="s">
        <v>2861</v>
      </c>
      <c r="D898" s="101" t="str">
        <f t="shared" ref="D898:D961" si="14">A898&amp;" "&amp;B898</f>
        <v>MRCLN MR. CLEAN</v>
      </c>
    </row>
    <row r="899" spans="1:4" x14ac:dyDescent="0.3">
      <c r="A899" s="70" t="s">
        <v>2862</v>
      </c>
      <c r="B899" s="70" t="s">
        <v>2863</v>
      </c>
      <c r="D899" s="101" t="str">
        <f t="shared" si="14"/>
        <v>MRCOF MR. COFFEE</v>
      </c>
    </row>
    <row r="900" spans="1:4" x14ac:dyDescent="0.3">
      <c r="A900" s="70" t="s">
        <v>2864</v>
      </c>
      <c r="B900" s="70" t="s">
        <v>2865</v>
      </c>
      <c r="D900" s="101" t="str">
        <f t="shared" si="14"/>
        <v>MRESS MRS. RESSLER</v>
      </c>
    </row>
    <row r="901" spans="1:4" x14ac:dyDescent="0.3">
      <c r="A901" s="70" t="s">
        <v>2866</v>
      </c>
      <c r="B901" s="70" t="s">
        <v>2867</v>
      </c>
      <c r="D901" s="101" t="str">
        <f t="shared" si="14"/>
        <v>MRGTA MARGHERITA</v>
      </c>
    </row>
    <row r="902" spans="1:4" x14ac:dyDescent="0.3">
      <c r="A902" s="70" t="s">
        <v>2868</v>
      </c>
      <c r="B902" s="70" t="s">
        <v>2869</v>
      </c>
      <c r="D902" s="101" t="str">
        <f t="shared" si="14"/>
        <v>MRICE MINUTE RICE</v>
      </c>
    </row>
    <row r="903" spans="1:4" x14ac:dyDescent="0.3">
      <c r="A903" s="70" t="s">
        <v>2870</v>
      </c>
      <c r="B903" s="70" t="s">
        <v>2871</v>
      </c>
      <c r="D903" s="101" t="str">
        <f t="shared" si="14"/>
        <v>MRKTN MARKTEN</v>
      </c>
    </row>
    <row r="904" spans="1:4" x14ac:dyDescent="0.3">
      <c r="A904" s="70" t="s">
        <v>2872</v>
      </c>
      <c r="B904" s="70" t="s">
        <v>2873</v>
      </c>
      <c r="D904" s="101" t="str">
        <f t="shared" si="14"/>
        <v>MRMST MR. MUSTARD</v>
      </c>
    </row>
    <row r="905" spans="1:4" x14ac:dyDescent="0.3">
      <c r="A905" s="70" t="s">
        <v>2874</v>
      </c>
      <c r="B905" s="70" t="s">
        <v>2875</v>
      </c>
      <c r="D905" s="101" t="str">
        <f t="shared" si="14"/>
        <v>MRPRO MARPRO</v>
      </c>
    </row>
    <row r="906" spans="1:4" x14ac:dyDescent="0.3">
      <c r="A906" s="70" t="s">
        <v>2876</v>
      </c>
      <c r="B906" s="70" t="s">
        <v>2877</v>
      </c>
      <c r="D906" s="101" t="str">
        <f t="shared" si="14"/>
        <v>MRSBT MRS. BUTTERWRTH</v>
      </c>
    </row>
    <row r="907" spans="1:4" x14ac:dyDescent="0.3">
      <c r="A907" s="70" t="s">
        <v>2878</v>
      </c>
      <c r="B907" s="70" t="s">
        <v>2879</v>
      </c>
      <c r="D907" s="101" t="str">
        <f t="shared" si="14"/>
        <v>MRSDS MRS. DASH</v>
      </c>
    </row>
    <row r="908" spans="1:4" x14ac:dyDescent="0.3">
      <c r="A908" s="70" t="s">
        <v>2880</v>
      </c>
      <c r="B908" s="70" t="s">
        <v>2881</v>
      </c>
      <c r="D908" s="101" t="str">
        <f t="shared" si="14"/>
        <v>MRSFR MRS. FRIDAY'S</v>
      </c>
    </row>
    <row r="909" spans="1:4" x14ac:dyDescent="0.3">
      <c r="A909" s="70" t="s">
        <v>2882</v>
      </c>
      <c r="B909" s="70" t="s">
        <v>2883</v>
      </c>
      <c r="D909" s="101" t="str">
        <f t="shared" si="14"/>
        <v>MRSNK MISTER SNACKS</v>
      </c>
    </row>
    <row r="910" spans="1:4" x14ac:dyDescent="0.3">
      <c r="A910" s="70" t="s">
        <v>2884</v>
      </c>
      <c r="B910" s="70" t="s">
        <v>2885</v>
      </c>
      <c r="D910" s="101" t="str">
        <f t="shared" si="14"/>
        <v>MRST MRS. T'S</v>
      </c>
    </row>
    <row r="911" spans="1:4" x14ac:dyDescent="0.3">
      <c r="A911" s="70" t="s">
        <v>2886</v>
      </c>
      <c r="B911" s="70" t="s">
        <v>2887</v>
      </c>
      <c r="D911" s="101" t="str">
        <f t="shared" si="14"/>
        <v>MRSWG MRS. WAGE'S</v>
      </c>
    </row>
    <row r="912" spans="1:4" x14ac:dyDescent="0.3">
      <c r="A912" s="70" t="s">
        <v>2888</v>
      </c>
      <c r="B912" s="70" t="s">
        <v>2889</v>
      </c>
      <c r="D912" s="101" t="str">
        <f t="shared" si="14"/>
        <v>MRSWS MRS. WEISS</v>
      </c>
    </row>
    <row r="913" spans="1:4" x14ac:dyDescent="0.3">
      <c r="A913" s="70" t="s">
        <v>2890</v>
      </c>
      <c r="B913" s="70" t="s">
        <v>2891</v>
      </c>
      <c r="D913" s="101" t="str">
        <f t="shared" si="14"/>
        <v>MRZT MARZETTI</v>
      </c>
    </row>
    <row r="914" spans="1:4" x14ac:dyDescent="0.3">
      <c r="A914" s="70" t="s">
        <v>2892</v>
      </c>
      <c r="B914" s="70" t="s">
        <v>2893</v>
      </c>
      <c r="D914" s="101" t="str">
        <f t="shared" si="14"/>
        <v>MSSLM MUSSELMAN</v>
      </c>
    </row>
    <row r="915" spans="1:4" x14ac:dyDescent="0.3">
      <c r="A915" s="70" t="s">
        <v>2894</v>
      </c>
      <c r="B915" s="70" t="s">
        <v>2895</v>
      </c>
      <c r="D915" s="101" t="str">
        <f t="shared" si="14"/>
        <v>MTCLR MONTCLAIR</v>
      </c>
    </row>
    <row r="916" spans="1:4" x14ac:dyDescent="0.3">
      <c r="A916" s="70" t="s">
        <v>2896</v>
      </c>
      <c r="B916" s="70" t="s">
        <v>2897</v>
      </c>
      <c r="D916" s="101" t="str">
        <f t="shared" si="14"/>
        <v>MUELR MUELLER PASTA</v>
      </c>
    </row>
    <row r="917" spans="1:4" x14ac:dyDescent="0.3">
      <c r="A917" s="70" t="s">
        <v>2898</v>
      </c>
      <c r="B917" s="70" t="s">
        <v>2899</v>
      </c>
      <c r="D917" s="101" t="str">
        <f t="shared" si="14"/>
        <v>MULLN MULLEN</v>
      </c>
    </row>
    <row r="918" spans="1:4" x14ac:dyDescent="0.3">
      <c r="A918" s="70" t="s">
        <v>2900</v>
      </c>
      <c r="B918" s="70" t="s">
        <v>2901</v>
      </c>
      <c r="D918" s="101" t="str">
        <f t="shared" si="14"/>
        <v>MURPH MURPHY'S</v>
      </c>
    </row>
    <row r="919" spans="1:4" x14ac:dyDescent="0.3">
      <c r="A919" s="70" t="s">
        <v>2902</v>
      </c>
      <c r="B919" s="70" t="s">
        <v>2903</v>
      </c>
      <c r="D919" s="101" t="str">
        <f t="shared" si="14"/>
        <v>MWEST MIDWEST</v>
      </c>
    </row>
    <row r="920" spans="1:4" x14ac:dyDescent="0.3">
      <c r="A920" s="70" t="s">
        <v>2904</v>
      </c>
      <c r="B920" s="70" t="s">
        <v>2905</v>
      </c>
      <c r="D920" s="101" t="str">
        <f t="shared" si="14"/>
        <v>MXHSE MAXWELL HOUSE</v>
      </c>
    </row>
    <row r="921" spans="1:4" x14ac:dyDescent="0.3">
      <c r="A921" s="70" t="s">
        <v>2906</v>
      </c>
      <c r="B921" s="70" t="s">
        <v>2907</v>
      </c>
      <c r="D921" s="101" t="str">
        <f t="shared" si="14"/>
        <v>MYBLU MY BLU</v>
      </c>
    </row>
    <row r="922" spans="1:4" x14ac:dyDescent="0.3">
      <c r="A922" s="70" t="s">
        <v>2908</v>
      </c>
      <c r="B922" s="70" t="s">
        <v>2909</v>
      </c>
      <c r="D922" s="101" t="str">
        <f t="shared" si="14"/>
        <v>N NON-SALABLE</v>
      </c>
    </row>
    <row r="923" spans="1:4" x14ac:dyDescent="0.3">
      <c r="A923" s="70" t="s">
        <v>2910</v>
      </c>
      <c r="B923" s="70" t="s">
        <v>2910</v>
      </c>
      <c r="D923" s="101" t="str">
        <f t="shared" si="14"/>
        <v>N JOY N JOY</v>
      </c>
    </row>
    <row r="924" spans="1:4" x14ac:dyDescent="0.3">
      <c r="A924" s="70" t="s">
        <v>2911</v>
      </c>
      <c r="B924" s="70" t="s">
        <v>2912</v>
      </c>
      <c r="D924" s="101" t="str">
        <f t="shared" si="14"/>
        <v>NAKED NAKED JUICE</v>
      </c>
    </row>
    <row r="925" spans="1:4" x14ac:dyDescent="0.3">
      <c r="A925" s="70" t="s">
        <v>2913</v>
      </c>
      <c r="B925" s="70" t="s">
        <v>2914</v>
      </c>
      <c r="D925" s="101" t="str">
        <f t="shared" si="14"/>
        <v>NASON NASONVILLE</v>
      </c>
    </row>
    <row r="926" spans="1:4" x14ac:dyDescent="0.3">
      <c r="A926" s="70" t="s">
        <v>2915</v>
      </c>
      <c r="B926" s="70" t="s">
        <v>2916</v>
      </c>
      <c r="D926" s="101" t="str">
        <f t="shared" si="14"/>
        <v>NATS NAT'S</v>
      </c>
    </row>
    <row r="927" spans="1:4" x14ac:dyDescent="0.3">
      <c r="A927" s="70" t="s">
        <v>2917</v>
      </c>
      <c r="B927" s="70" t="s">
        <v>2918</v>
      </c>
      <c r="D927" s="101" t="str">
        <f t="shared" si="14"/>
        <v>NATUR NATURIPE</v>
      </c>
    </row>
    <row r="928" spans="1:4" x14ac:dyDescent="0.3">
      <c r="A928" s="70" t="s">
        <v>2919</v>
      </c>
      <c r="B928" s="70" t="s">
        <v>2919</v>
      </c>
      <c r="D928" s="101" t="str">
        <f t="shared" si="14"/>
        <v>NAVY NAVY</v>
      </c>
    </row>
    <row r="929" spans="1:4" x14ac:dyDescent="0.3">
      <c r="A929" s="70" t="s">
        <v>2920</v>
      </c>
      <c r="B929" s="70" t="s">
        <v>2921</v>
      </c>
      <c r="D929" s="101" t="str">
        <f t="shared" si="14"/>
        <v>NBKRY NATURE'S BAKERY</v>
      </c>
    </row>
    <row r="930" spans="1:4" x14ac:dyDescent="0.3">
      <c r="A930" s="70" t="s">
        <v>2922</v>
      </c>
      <c r="B930" s="70" t="s">
        <v>2923</v>
      </c>
      <c r="D930" s="101" t="str">
        <f t="shared" si="14"/>
        <v>NBSCO NABISCO</v>
      </c>
    </row>
    <row r="931" spans="1:4" x14ac:dyDescent="0.3">
      <c r="A931" s="70" t="s">
        <v>2924</v>
      </c>
      <c r="B931" s="70" t="s">
        <v>2925</v>
      </c>
      <c r="D931" s="101" t="str">
        <f t="shared" si="14"/>
        <v>NCRTE NICORETTE</v>
      </c>
    </row>
    <row r="932" spans="1:4" x14ac:dyDescent="0.3">
      <c r="A932" s="70" t="s">
        <v>2926</v>
      </c>
      <c r="B932" s="70" t="s">
        <v>2926</v>
      </c>
      <c r="D932" s="101" t="str">
        <f t="shared" si="14"/>
        <v>NECCO NECCO</v>
      </c>
    </row>
    <row r="933" spans="1:4" x14ac:dyDescent="0.3">
      <c r="A933" s="70" t="s">
        <v>2927</v>
      </c>
      <c r="B933" s="70" t="s">
        <v>2928</v>
      </c>
      <c r="D933" s="101" t="str">
        <f t="shared" si="14"/>
        <v>NEMO NE-MO'S BAKERY</v>
      </c>
    </row>
    <row r="934" spans="1:4" x14ac:dyDescent="0.3">
      <c r="A934" s="70" t="s">
        <v>2929</v>
      </c>
      <c r="B934" s="70" t="s">
        <v>2929</v>
      </c>
      <c r="D934" s="101" t="str">
        <f t="shared" si="14"/>
        <v>NEMOS NEMOS</v>
      </c>
    </row>
    <row r="935" spans="1:4" x14ac:dyDescent="0.3">
      <c r="A935" s="70" t="s">
        <v>2930</v>
      </c>
      <c r="B935" s="70" t="s">
        <v>2931</v>
      </c>
      <c r="D935" s="101" t="str">
        <f t="shared" si="14"/>
        <v>NEOSP NEOSPORIN</v>
      </c>
    </row>
    <row r="936" spans="1:4" x14ac:dyDescent="0.3">
      <c r="A936" s="70" t="s">
        <v>2932</v>
      </c>
      <c r="B936" s="70" t="s">
        <v>2932</v>
      </c>
      <c r="D936" s="101" t="str">
        <f t="shared" si="14"/>
        <v>NERDS NERDS</v>
      </c>
    </row>
    <row r="937" spans="1:4" x14ac:dyDescent="0.3">
      <c r="A937" s="70" t="s">
        <v>2933</v>
      </c>
      <c r="B937" s="70" t="s">
        <v>2934</v>
      </c>
      <c r="D937" s="101" t="str">
        <f t="shared" si="14"/>
        <v>NESTW NESTLE WATER</v>
      </c>
    </row>
    <row r="938" spans="1:4" x14ac:dyDescent="0.3">
      <c r="A938" s="70" t="s">
        <v>2935</v>
      </c>
      <c r="B938" s="70" t="s">
        <v>2936</v>
      </c>
      <c r="D938" s="101" t="str">
        <f t="shared" si="14"/>
        <v>NIAGR NIAGARA</v>
      </c>
    </row>
    <row r="939" spans="1:4" x14ac:dyDescent="0.3">
      <c r="A939" s="70" t="s">
        <v>2937</v>
      </c>
      <c r="B939" s="70" t="s">
        <v>2938</v>
      </c>
      <c r="D939" s="101" t="str">
        <f t="shared" si="14"/>
        <v>NICOT NIC-OUT</v>
      </c>
    </row>
    <row r="940" spans="1:4" x14ac:dyDescent="0.3">
      <c r="A940" s="70" t="s">
        <v>2939</v>
      </c>
      <c r="B940" s="70" t="s">
        <v>2940</v>
      </c>
      <c r="D940" s="101" t="str">
        <f t="shared" si="14"/>
        <v>NICTC NICOTAC</v>
      </c>
    </row>
    <row r="941" spans="1:4" x14ac:dyDescent="0.3">
      <c r="A941" s="70" t="s">
        <v>2941</v>
      </c>
      <c r="B941" s="70" t="s">
        <v>2942</v>
      </c>
      <c r="D941" s="101" t="str">
        <f t="shared" si="14"/>
        <v>NISSN NISSIN</v>
      </c>
    </row>
    <row r="942" spans="1:4" x14ac:dyDescent="0.3">
      <c r="A942" s="70" t="s">
        <v>2943</v>
      </c>
      <c r="B942" s="70" t="s">
        <v>2944</v>
      </c>
      <c r="D942" s="101" t="str">
        <f t="shared" si="14"/>
        <v>NJOY N'JOY</v>
      </c>
    </row>
    <row r="943" spans="1:4" x14ac:dyDescent="0.3">
      <c r="A943" s="70" t="s">
        <v>2945</v>
      </c>
      <c r="B943" s="70" t="s">
        <v>2946</v>
      </c>
      <c r="D943" s="101" t="str">
        <f t="shared" si="14"/>
        <v>NODOZ NO DOZ</v>
      </c>
    </row>
    <row r="944" spans="1:4" x14ac:dyDescent="0.3">
      <c r="A944" s="70" t="s">
        <v>2947</v>
      </c>
      <c r="B944" s="70" t="s">
        <v>2947</v>
      </c>
      <c r="D944" s="101" t="str">
        <f t="shared" si="14"/>
        <v>NOKA NOKA</v>
      </c>
    </row>
    <row r="945" spans="1:4" x14ac:dyDescent="0.3">
      <c r="A945" s="70" t="s">
        <v>2948</v>
      </c>
      <c r="B945" s="70" t="s">
        <v>2949</v>
      </c>
      <c r="D945" s="101" t="str">
        <f t="shared" si="14"/>
        <v>NOMAN NO MANS LAND</v>
      </c>
    </row>
    <row r="946" spans="1:4" x14ac:dyDescent="0.3">
      <c r="A946" s="70" t="s">
        <v>2950</v>
      </c>
      <c r="B946" s="70" t="s">
        <v>2950</v>
      </c>
      <c r="D946" s="101" t="str">
        <f t="shared" si="14"/>
        <v>NOW NOW</v>
      </c>
    </row>
    <row r="947" spans="1:4" x14ac:dyDescent="0.3">
      <c r="A947" s="70" t="s">
        <v>2951</v>
      </c>
      <c r="B947" s="70" t="s">
        <v>2952</v>
      </c>
      <c r="D947" s="101" t="str">
        <f t="shared" si="14"/>
        <v>NOYLK NO YOLK</v>
      </c>
    </row>
    <row r="948" spans="1:4" x14ac:dyDescent="0.3">
      <c r="A948" s="70" t="s">
        <v>2953</v>
      </c>
      <c r="B948" s="70" t="s">
        <v>2954</v>
      </c>
      <c r="D948" s="101" t="str">
        <f t="shared" si="14"/>
        <v>NSTLE NESTLE</v>
      </c>
    </row>
    <row r="949" spans="1:4" x14ac:dyDescent="0.3">
      <c r="A949" s="70" t="s">
        <v>2955</v>
      </c>
      <c r="B949" s="70" t="s">
        <v>2956</v>
      </c>
      <c r="D949" s="101" t="str">
        <f t="shared" si="14"/>
        <v>NTHAN NATHAN'S</v>
      </c>
    </row>
    <row r="950" spans="1:4" x14ac:dyDescent="0.3">
      <c r="A950" s="70" t="s">
        <v>2957</v>
      </c>
      <c r="B950" s="70" t="s">
        <v>2958</v>
      </c>
      <c r="D950" s="101" t="str">
        <f t="shared" si="14"/>
        <v>NTOWL NIGHT OWL</v>
      </c>
    </row>
    <row r="951" spans="1:4" x14ac:dyDescent="0.3">
      <c r="A951" s="70" t="s">
        <v>2959</v>
      </c>
      <c r="B951" s="70" t="s">
        <v>2960</v>
      </c>
      <c r="D951" s="101" t="str">
        <f t="shared" si="14"/>
        <v>NUGO NU GO</v>
      </c>
    </row>
    <row r="952" spans="1:4" x14ac:dyDescent="0.3">
      <c r="A952" s="70" t="s">
        <v>2961</v>
      </c>
      <c r="B952" s="70" t="s">
        <v>2962</v>
      </c>
      <c r="D952" s="101" t="str">
        <f t="shared" si="14"/>
        <v>NULIT NULITE</v>
      </c>
    </row>
    <row r="953" spans="1:4" x14ac:dyDescent="0.3">
      <c r="A953" s="70" t="s">
        <v>2963</v>
      </c>
      <c r="B953" s="70" t="s">
        <v>2964</v>
      </c>
      <c r="D953" s="101" t="str">
        <f t="shared" si="14"/>
        <v>NUTLA NUTELLA</v>
      </c>
    </row>
    <row r="954" spans="1:4" x14ac:dyDescent="0.3">
      <c r="A954" s="70" t="s">
        <v>2965</v>
      </c>
      <c r="B954" s="70" t="s">
        <v>2966</v>
      </c>
      <c r="D954" s="101" t="str">
        <f t="shared" si="14"/>
        <v>NUTRB NUTTER BUTTER</v>
      </c>
    </row>
    <row r="955" spans="1:4" x14ac:dyDescent="0.3">
      <c r="A955" s="70" t="s">
        <v>2967</v>
      </c>
      <c r="B955" s="70" t="s">
        <v>2968</v>
      </c>
      <c r="D955" s="101" t="str">
        <f t="shared" si="14"/>
        <v>NUX NU-X</v>
      </c>
    </row>
    <row r="956" spans="1:4" x14ac:dyDescent="0.3">
      <c r="A956" s="70" t="s">
        <v>2969</v>
      </c>
      <c r="B956" s="70" t="s">
        <v>2970</v>
      </c>
      <c r="D956" s="101" t="str">
        <f t="shared" si="14"/>
        <v>NVALY NATURE VALLEY</v>
      </c>
    </row>
    <row r="957" spans="1:4" x14ac:dyDescent="0.3">
      <c r="A957" s="70" t="s">
        <v>2971</v>
      </c>
      <c r="B957" s="70" t="s">
        <v>2972</v>
      </c>
      <c r="D957" s="101" t="str">
        <f t="shared" si="14"/>
        <v>NWENG NEW ENGLAND</v>
      </c>
    </row>
    <row r="958" spans="1:4" x14ac:dyDescent="0.3">
      <c r="A958" s="70" t="s">
        <v>2973</v>
      </c>
      <c r="B958" s="70" t="s">
        <v>2974</v>
      </c>
      <c r="D958" s="101" t="str">
        <f t="shared" si="14"/>
        <v>NWPRT NEWPORT</v>
      </c>
    </row>
    <row r="959" spans="1:4" x14ac:dyDescent="0.3">
      <c r="A959" s="70" t="s">
        <v>2975</v>
      </c>
      <c r="B959" s="70" t="s">
        <v>2976</v>
      </c>
      <c r="D959" s="101" t="str">
        <f t="shared" si="14"/>
        <v>NY N.Y.</v>
      </c>
    </row>
    <row r="960" spans="1:4" x14ac:dyDescent="0.3">
      <c r="A960" s="70" t="s">
        <v>2977</v>
      </c>
      <c r="B960" s="70" t="s">
        <v>2978</v>
      </c>
      <c r="D960" s="101" t="str">
        <f t="shared" si="14"/>
        <v>NYBAG NEW YORK BAGEL</v>
      </c>
    </row>
    <row r="961" spans="1:4" x14ac:dyDescent="0.3">
      <c r="A961" s="70" t="s">
        <v>2979</v>
      </c>
      <c r="B961" s="70" t="s">
        <v>2980</v>
      </c>
      <c r="D961" s="101" t="str">
        <f t="shared" si="14"/>
        <v>NYQUL NYQUIL</v>
      </c>
    </row>
    <row r="962" spans="1:4" x14ac:dyDescent="0.3">
      <c r="A962" s="70" t="s">
        <v>2981</v>
      </c>
      <c r="B962" s="70" t="s">
        <v>2982</v>
      </c>
      <c r="D962" s="101" t="str">
        <f t="shared" ref="D962:D1025" si="15">A962&amp;" "&amp;B962</f>
        <v>OBRTO OBERTO</v>
      </c>
    </row>
    <row r="963" spans="1:4" x14ac:dyDescent="0.3">
      <c r="A963" s="70" t="s">
        <v>2983</v>
      </c>
      <c r="B963" s="70" t="s">
        <v>2983</v>
      </c>
      <c r="D963" s="101" t="str">
        <f t="shared" si="15"/>
        <v>OCB OCB</v>
      </c>
    </row>
    <row r="964" spans="1:4" x14ac:dyDescent="0.3">
      <c r="A964" s="70" t="s">
        <v>2984</v>
      </c>
      <c r="B964" s="70" t="s">
        <v>2985</v>
      </c>
      <c r="D964" s="101" t="str">
        <f t="shared" si="15"/>
        <v>ODYSY ODYSSEY</v>
      </c>
    </row>
    <row r="965" spans="1:4" x14ac:dyDescent="0.3">
      <c r="A965" s="70" t="s">
        <v>2986</v>
      </c>
      <c r="B965" s="70" t="s">
        <v>2986</v>
      </c>
      <c r="D965" s="101" t="str">
        <f t="shared" si="15"/>
        <v>OFF OFF</v>
      </c>
    </row>
    <row r="966" spans="1:4" x14ac:dyDescent="0.3">
      <c r="A966" s="70" t="s">
        <v>2987</v>
      </c>
      <c r="B966" s="70" t="s">
        <v>2988</v>
      </c>
      <c r="D966" s="101" t="str">
        <f t="shared" si="15"/>
        <v>OGRDN OLIVE GARDEN</v>
      </c>
    </row>
    <row r="967" spans="1:4" x14ac:dyDescent="0.3">
      <c r="A967" s="70" t="s">
        <v>2989</v>
      </c>
      <c r="B967" s="70" t="s">
        <v>2989</v>
      </c>
      <c r="D967" s="101" t="str">
        <f t="shared" si="15"/>
        <v>OHM OHM</v>
      </c>
    </row>
    <row r="968" spans="1:4" x14ac:dyDescent="0.3">
      <c r="A968" s="70" t="s">
        <v>2990</v>
      </c>
      <c r="B968" s="70" t="s">
        <v>2991</v>
      </c>
      <c r="D968" s="101" t="str">
        <f t="shared" si="15"/>
        <v>OHSNP OH SNAP</v>
      </c>
    </row>
    <row r="969" spans="1:4" x14ac:dyDescent="0.3">
      <c r="A969" s="70" t="s">
        <v>2992</v>
      </c>
      <c r="B969" s="70" t="s">
        <v>2993</v>
      </c>
      <c r="D969" s="101" t="str">
        <f t="shared" si="15"/>
        <v>OLDEL OLD EL PASO</v>
      </c>
    </row>
    <row r="970" spans="1:4" x14ac:dyDescent="0.3">
      <c r="A970" s="70" t="s">
        <v>2994</v>
      </c>
      <c r="B970" s="70" t="s">
        <v>2995</v>
      </c>
      <c r="D970" s="101" t="str">
        <f t="shared" si="15"/>
        <v>OLDNH OLD NEIGHBRHOOD</v>
      </c>
    </row>
    <row r="971" spans="1:4" x14ac:dyDescent="0.3">
      <c r="A971" s="70" t="s">
        <v>2996</v>
      </c>
      <c r="B971" s="70" t="s">
        <v>2997</v>
      </c>
      <c r="D971" s="101" t="str">
        <f t="shared" si="15"/>
        <v>OLDSP OLD SPICE</v>
      </c>
    </row>
    <row r="972" spans="1:4" x14ac:dyDescent="0.3">
      <c r="A972" s="70" t="s">
        <v>2998</v>
      </c>
      <c r="B972" s="70" t="s">
        <v>2999</v>
      </c>
      <c r="D972" s="101" t="str">
        <f t="shared" si="15"/>
        <v>OLDWS OLD WISCONSIN</v>
      </c>
    </row>
    <row r="973" spans="1:4" x14ac:dyDescent="0.3">
      <c r="A973" s="70" t="s">
        <v>3000</v>
      </c>
      <c r="B973" s="70" t="s">
        <v>3001</v>
      </c>
      <c r="D973" s="101" t="str">
        <f t="shared" si="15"/>
        <v>OLIVE THE OLIVE BRNCH</v>
      </c>
    </row>
    <row r="974" spans="1:4" x14ac:dyDescent="0.3">
      <c r="A974" s="70" t="s">
        <v>3002</v>
      </c>
      <c r="B974" s="70" t="s">
        <v>3003</v>
      </c>
      <c r="D974" s="101" t="str">
        <f t="shared" si="15"/>
        <v>OLIVO OLIVERIO</v>
      </c>
    </row>
    <row r="975" spans="1:4" x14ac:dyDescent="0.3">
      <c r="A975" s="70" t="s">
        <v>3004</v>
      </c>
      <c r="B975" s="70" t="s">
        <v>3004</v>
      </c>
      <c r="D975" s="101" t="str">
        <f t="shared" si="15"/>
        <v>OLLY OLLY</v>
      </c>
    </row>
    <row r="976" spans="1:4" x14ac:dyDescent="0.3">
      <c r="A976" s="70" t="s">
        <v>3005</v>
      </c>
      <c r="B976" s="70" t="s">
        <v>3006</v>
      </c>
      <c r="D976" s="101" t="str">
        <f t="shared" si="15"/>
        <v>OMEGA OMEGA BUMP</v>
      </c>
    </row>
    <row r="977" spans="1:4" x14ac:dyDescent="0.3">
      <c r="A977" s="70" t="s">
        <v>3007</v>
      </c>
      <c r="B977" s="70" t="s">
        <v>3007</v>
      </c>
      <c r="D977" s="101" t="str">
        <f t="shared" si="15"/>
        <v>OMNI OMNI</v>
      </c>
    </row>
    <row r="978" spans="1:4" x14ac:dyDescent="0.3">
      <c r="A978" s="70" t="s">
        <v>3008</v>
      </c>
      <c r="B978" s="70" t="s">
        <v>3009</v>
      </c>
      <c r="D978" s="101" t="str">
        <f t="shared" si="15"/>
        <v>OMYER OSCAR MAYER</v>
      </c>
    </row>
    <row r="979" spans="1:4" x14ac:dyDescent="0.3">
      <c r="A979" s="70" t="s">
        <v>3010</v>
      </c>
      <c r="B979" s="70" t="s">
        <v>3011</v>
      </c>
      <c r="D979" s="101" t="str">
        <f t="shared" si="15"/>
        <v>ONCOR ON COR</v>
      </c>
    </row>
    <row r="980" spans="1:4" x14ac:dyDescent="0.3">
      <c r="A980" s="70" t="s">
        <v>3012</v>
      </c>
      <c r="B980" s="70" t="s">
        <v>3013</v>
      </c>
      <c r="D980" s="101" t="str">
        <f t="shared" si="15"/>
        <v>ONNIC ON! NICOTINE</v>
      </c>
    </row>
    <row r="981" spans="1:4" x14ac:dyDescent="0.3">
      <c r="A981" s="70" t="s">
        <v>3014</v>
      </c>
      <c r="B981" s="70" t="s">
        <v>3015</v>
      </c>
      <c r="D981" s="101" t="str">
        <f t="shared" si="15"/>
        <v>OOCDL OUR OWN CANDLE</v>
      </c>
    </row>
    <row r="982" spans="1:4" x14ac:dyDescent="0.3">
      <c r="A982" s="70" t="s">
        <v>3016</v>
      </c>
      <c r="B982" s="70" t="s">
        <v>3017</v>
      </c>
      <c r="D982" s="101" t="str">
        <f t="shared" si="15"/>
        <v>OPPIT OPEN PIT</v>
      </c>
    </row>
    <row r="983" spans="1:4" x14ac:dyDescent="0.3">
      <c r="A983" s="70" t="s">
        <v>3018</v>
      </c>
      <c r="B983" s="70" t="s">
        <v>3019</v>
      </c>
      <c r="D983" s="101" t="str">
        <f t="shared" si="15"/>
        <v>OPTMO OPTIMO</v>
      </c>
    </row>
    <row r="984" spans="1:4" x14ac:dyDescent="0.3">
      <c r="A984" s="70" t="s">
        <v>3020</v>
      </c>
      <c r="B984" s="70" t="s">
        <v>3021</v>
      </c>
      <c r="D984" s="101" t="str">
        <f t="shared" si="15"/>
        <v>ORAJL ORAJEL</v>
      </c>
    </row>
    <row r="985" spans="1:4" x14ac:dyDescent="0.3">
      <c r="A985" s="70" t="s">
        <v>3022</v>
      </c>
      <c r="B985" s="70" t="s">
        <v>3023</v>
      </c>
      <c r="D985" s="101" t="str">
        <f t="shared" si="15"/>
        <v>ORALB ORAL B</v>
      </c>
    </row>
    <row r="986" spans="1:4" x14ac:dyDescent="0.3">
      <c r="A986" s="70" t="s">
        <v>3024</v>
      </c>
      <c r="B986" s="70" t="s">
        <v>3024</v>
      </c>
      <c r="D986" s="101" t="str">
        <f t="shared" si="15"/>
        <v>ORBI ORBI</v>
      </c>
    </row>
    <row r="987" spans="1:4" x14ac:dyDescent="0.3">
      <c r="A987" s="70" t="s">
        <v>3025</v>
      </c>
      <c r="B987" s="70" t="s">
        <v>3025</v>
      </c>
      <c r="D987" s="101" t="str">
        <f t="shared" si="15"/>
        <v>ORBIT ORBIT</v>
      </c>
    </row>
    <row r="988" spans="1:4" x14ac:dyDescent="0.3">
      <c r="A988" s="70" t="s">
        <v>3026</v>
      </c>
      <c r="B988" s="70" t="s">
        <v>3027</v>
      </c>
      <c r="D988" s="101" t="str">
        <f t="shared" si="15"/>
        <v>OREDB ORV REDENBACHER</v>
      </c>
    </row>
    <row r="989" spans="1:4" x14ac:dyDescent="0.3">
      <c r="A989" s="70" t="s">
        <v>3028</v>
      </c>
      <c r="B989" s="70" t="s">
        <v>3029</v>
      </c>
      <c r="D989" s="101" t="str">
        <f t="shared" si="15"/>
        <v>OREGN OREGON SNUFF</v>
      </c>
    </row>
    <row r="990" spans="1:4" x14ac:dyDescent="0.3">
      <c r="A990" s="70" t="s">
        <v>3030</v>
      </c>
      <c r="B990" s="70" t="s">
        <v>3030</v>
      </c>
      <c r="D990" s="101" t="str">
        <f t="shared" si="15"/>
        <v>OREO OREO</v>
      </c>
    </row>
    <row r="991" spans="1:4" x14ac:dyDescent="0.3">
      <c r="A991" s="70" t="s">
        <v>3031</v>
      </c>
      <c r="B991" s="70" t="s">
        <v>3032</v>
      </c>
      <c r="D991" s="101" t="str">
        <f t="shared" si="15"/>
        <v>ORIDA ORE IDA</v>
      </c>
    </row>
    <row r="992" spans="1:4" x14ac:dyDescent="0.3">
      <c r="A992" s="70" t="s">
        <v>3033</v>
      </c>
      <c r="B992" s="70" t="s">
        <v>3034</v>
      </c>
      <c r="D992" s="101" t="str">
        <f t="shared" si="15"/>
        <v>ORTGA ORTEGA</v>
      </c>
    </row>
    <row r="993" spans="1:4" x14ac:dyDescent="0.3">
      <c r="A993" s="70" t="s">
        <v>3035</v>
      </c>
      <c r="B993" s="70" t="s">
        <v>3036</v>
      </c>
      <c r="D993" s="101" t="str">
        <f t="shared" si="15"/>
        <v>OSPRY OCEAN SPRAY</v>
      </c>
    </row>
    <row r="994" spans="1:4" x14ac:dyDescent="0.3">
      <c r="A994" s="70" t="s">
        <v>3037</v>
      </c>
      <c r="B994" s="70" t="s">
        <v>3038</v>
      </c>
      <c r="D994" s="101" t="str">
        <f t="shared" si="15"/>
        <v>OTRAP OLD TRAPPER</v>
      </c>
    </row>
    <row r="995" spans="1:4" x14ac:dyDescent="0.3">
      <c r="A995" s="70" t="s">
        <v>3039</v>
      </c>
      <c r="B995" s="70" t="s">
        <v>3040</v>
      </c>
      <c r="D995" s="101" t="str">
        <f t="shared" si="15"/>
        <v>OUROW OUR OWN</v>
      </c>
    </row>
    <row r="996" spans="1:4" x14ac:dyDescent="0.3">
      <c r="A996" s="70" t="s">
        <v>3041</v>
      </c>
      <c r="B996" s="70" t="s">
        <v>3041</v>
      </c>
      <c r="D996" s="101" t="str">
        <f t="shared" si="15"/>
        <v>OZIUM OZIUM</v>
      </c>
    </row>
    <row r="997" spans="1:4" x14ac:dyDescent="0.3">
      <c r="A997" s="70" t="s">
        <v>3042</v>
      </c>
      <c r="B997" s="70" t="s">
        <v>3042</v>
      </c>
      <c r="D997" s="101" t="str">
        <f t="shared" si="15"/>
        <v>PAAS PAAS</v>
      </c>
    </row>
    <row r="998" spans="1:4" x14ac:dyDescent="0.3">
      <c r="A998" s="70" t="s">
        <v>3043</v>
      </c>
      <c r="B998" s="70" t="s">
        <v>3043</v>
      </c>
      <c r="D998" s="101" t="str">
        <f t="shared" si="15"/>
        <v>PACE PACE</v>
      </c>
    </row>
    <row r="999" spans="1:4" x14ac:dyDescent="0.3">
      <c r="A999" s="70" t="s">
        <v>3044</v>
      </c>
      <c r="B999" s="70" t="s">
        <v>3045</v>
      </c>
      <c r="D999" s="101" t="str">
        <f t="shared" si="15"/>
        <v>PADCH PA DUTCH</v>
      </c>
    </row>
    <row r="1000" spans="1:4" x14ac:dyDescent="0.3">
      <c r="A1000" s="70" t="s">
        <v>3046</v>
      </c>
      <c r="B1000" s="70" t="s">
        <v>3047</v>
      </c>
      <c r="D1000" s="101" t="str">
        <f t="shared" si="15"/>
        <v>PALDN PALADIN</v>
      </c>
    </row>
    <row r="1001" spans="1:4" x14ac:dyDescent="0.3">
      <c r="A1001" s="70" t="s">
        <v>3048</v>
      </c>
      <c r="B1001" s="70" t="s">
        <v>3049</v>
      </c>
      <c r="D1001" s="101" t="str">
        <f t="shared" si="15"/>
        <v>PALMR PALMER</v>
      </c>
    </row>
    <row r="1002" spans="1:4" x14ac:dyDescent="0.3">
      <c r="A1002" s="70" t="s">
        <v>3050</v>
      </c>
      <c r="B1002" s="70" t="s">
        <v>3050</v>
      </c>
      <c r="D1002" s="101" t="str">
        <f t="shared" si="15"/>
        <v>PAM PAM</v>
      </c>
    </row>
    <row r="1003" spans="1:4" x14ac:dyDescent="0.3">
      <c r="A1003" s="70" t="s">
        <v>3051</v>
      </c>
      <c r="B1003" s="70" t="s">
        <v>3052</v>
      </c>
      <c r="D1003" s="101" t="str">
        <f t="shared" si="15"/>
        <v>PANRA PANERA</v>
      </c>
    </row>
    <row r="1004" spans="1:4" x14ac:dyDescent="0.3">
      <c r="A1004" s="70" t="s">
        <v>3053</v>
      </c>
      <c r="B1004" s="70" t="s">
        <v>3053</v>
      </c>
      <c r="D1004" s="101" t="str">
        <f t="shared" si="15"/>
        <v>PAQUI PAQUI</v>
      </c>
    </row>
    <row r="1005" spans="1:4" x14ac:dyDescent="0.3">
      <c r="A1005" s="70" t="s">
        <v>3054</v>
      </c>
      <c r="B1005" s="70" t="s">
        <v>3055</v>
      </c>
      <c r="D1005" s="101" t="str">
        <f t="shared" si="15"/>
        <v>PARKY PARKAY</v>
      </c>
    </row>
    <row r="1006" spans="1:4" x14ac:dyDescent="0.3">
      <c r="A1006" s="70" t="s">
        <v>3056</v>
      </c>
      <c r="B1006" s="70" t="s">
        <v>3057</v>
      </c>
      <c r="D1006" s="101" t="str">
        <f t="shared" si="15"/>
        <v>PAROD PARODI</v>
      </c>
    </row>
    <row r="1007" spans="1:4" x14ac:dyDescent="0.3">
      <c r="A1007" s="70" t="s">
        <v>3058</v>
      </c>
      <c r="B1007" s="70" t="s">
        <v>3059</v>
      </c>
      <c r="D1007" s="101" t="str">
        <f t="shared" si="15"/>
        <v>PASTR PASTORELLI</v>
      </c>
    </row>
    <row r="1008" spans="1:4" x14ac:dyDescent="0.3">
      <c r="A1008" s="70" t="s">
        <v>3060</v>
      </c>
      <c r="B1008" s="70" t="s">
        <v>3061</v>
      </c>
      <c r="D1008" s="101" t="str">
        <f t="shared" si="15"/>
        <v>PATCD PATRICK CUDAHY</v>
      </c>
    </row>
    <row r="1009" spans="1:4" x14ac:dyDescent="0.3">
      <c r="A1009" s="70" t="s">
        <v>3062</v>
      </c>
      <c r="B1009" s="70" t="s">
        <v>3063</v>
      </c>
      <c r="D1009" s="101" t="str">
        <f t="shared" si="15"/>
        <v>PATSN PATTERSON</v>
      </c>
    </row>
    <row r="1010" spans="1:4" x14ac:dyDescent="0.3">
      <c r="A1010" s="70" t="s">
        <v>3064</v>
      </c>
      <c r="B1010" s="70" t="s">
        <v>3065</v>
      </c>
      <c r="D1010" s="101" t="str">
        <f t="shared" si="15"/>
        <v>PBLUE PACIFIC BLUE</v>
      </c>
    </row>
    <row r="1011" spans="1:4" x14ac:dyDescent="0.3">
      <c r="A1011" s="70" t="s">
        <v>3066</v>
      </c>
      <c r="B1011" s="70" t="s">
        <v>3067</v>
      </c>
      <c r="D1011" s="101" t="str">
        <f t="shared" si="15"/>
        <v>PCITY PRAIRIE CITY</v>
      </c>
    </row>
    <row r="1012" spans="1:4" x14ac:dyDescent="0.3">
      <c r="A1012" s="70" t="s">
        <v>3068</v>
      </c>
      <c r="B1012" s="70" t="s">
        <v>3069</v>
      </c>
      <c r="D1012" s="101" t="str">
        <f t="shared" si="15"/>
        <v>PDGRE PEDIGREE</v>
      </c>
    </row>
    <row r="1013" spans="1:4" x14ac:dyDescent="0.3">
      <c r="A1013" s="70" t="s">
        <v>3070</v>
      </c>
      <c r="B1013" s="70" t="s">
        <v>3070</v>
      </c>
      <c r="D1013" s="101" t="str">
        <f t="shared" si="15"/>
        <v>PEAK PEAK</v>
      </c>
    </row>
    <row r="1014" spans="1:4" x14ac:dyDescent="0.3">
      <c r="A1014" s="70" t="s">
        <v>3071</v>
      </c>
      <c r="B1014" s="70" t="s">
        <v>3072</v>
      </c>
      <c r="D1014" s="101" t="str">
        <f t="shared" si="15"/>
        <v>PEDIA PEDIALYTE</v>
      </c>
    </row>
    <row r="1015" spans="1:4" x14ac:dyDescent="0.3">
      <c r="A1015" s="70" t="s">
        <v>3073</v>
      </c>
      <c r="B1015" s="70" t="s">
        <v>3073</v>
      </c>
      <c r="D1015" s="101" t="str">
        <f t="shared" si="15"/>
        <v>PEEPS PEEPS</v>
      </c>
    </row>
    <row r="1016" spans="1:4" x14ac:dyDescent="0.3">
      <c r="A1016" s="70" t="s">
        <v>3074</v>
      </c>
      <c r="B1016" s="70" t="s">
        <v>3075</v>
      </c>
      <c r="D1016" s="101" t="str">
        <f t="shared" si="15"/>
        <v>PENZL PENNZOIL</v>
      </c>
    </row>
    <row r="1017" spans="1:4" x14ac:dyDescent="0.3">
      <c r="A1017" s="70" t="s">
        <v>3076</v>
      </c>
      <c r="B1017" s="70" t="s">
        <v>3077</v>
      </c>
      <c r="D1017" s="101" t="str">
        <f t="shared" si="15"/>
        <v>PEPCD PEPCID</v>
      </c>
    </row>
    <row r="1018" spans="1:4" x14ac:dyDescent="0.3">
      <c r="A1018" s="70" t="s">
        <v>3078</v>
      </c>
      <c r="B1018" s="70" t="s">
        <v>3079</v>
      </c>
      <c r="D1018" s="101" t="str">
        <f t="shared" si="15"/>
        <v>PEPPR PEPPERS N'AT</v>
      </c>
    </row>
    <row r="1019" spans="1:4" x14ac:dyDescent="0.3">
      <c r="A1019" s="70" t="s">
        <v>3080</v>
      </c>
      <c r="B1019" s="70" t="s">
        <v>3081</v>
      </c>
      <c r="D1019" s="101" t="str">
        <f t="shared" si="15"/>
        <v>PEPTO PEPTO BISMOL</v>
      </c>
    </row>
    <row r="1020" spans="1:4" x14ac:dyDescent="0.3">
      <c r="A1020" s="70" t="s">
        <v>3082</v>
      </c>
      <c r="B1020" s="70" t="s">
        <v>3083</v>
      </c>
      <c r="D1020" s="101" t="str">
        <f t="shared" si="15"/>
        <v>PERKY PERKY JERKY</v>
      </c>
    </row>
    <row r="1021" spans="1:4" x14ac:dyDescent="0.3">
      <c r="A1021" s="70" t="s">
        <v>3084</v>
      </c>
      <c r="B1021" s="70" t="s">
        <v>3085</v>
      </c>
      <c r="D1021" s="101" t="str">
        <f t="shared" si="15"/>
        <v>PERRY PERRY'S</v>
      </c>
    </row>
    <row r="1022" spans="1:4" x14ac:dyDescent="0.3">
      <c r="A1022" s="70" t="s">
        <v>3086</v>
      </c>
      <c r="B1022" s="70" t="s">
        <v>3086</v>
      </c>
      <c r="D1022" s="101" t="str">
        <f t="shared" si="15"/>
        <v>PEZ PEZ</v>
      </c>
    </row>
    <row r="1023" spans="1:4" x14ac:dyDescent="0.3">
      <c r="A1023" s="70" t="s">
        <v>3087</v>
      </c>
      <c r="B1023" s="70" t="s">
        <v>3088</v>
      </c>
      <c r="D1023" s="101" t="str">
        <f t="shared" si="15"/>
        <v>PFARM PEPRIDGE FARMS</v>
      </c>
    </row>
    <row r="1024" spans="1:4" x14ac:dyDescent="0.3">
      <c r="A1024" s="70" t="s">
        <v>3089</v>
      </c>
      <c r="B1024" s="70" t="s">
        <v>3090</v>
      </c>
      <c r="D1024" s="101" t="str">
        <f t="shared" si="15"/>
        <v>PFBAR PERFECT BAR</v>
      </c>
    </row>
    <row r="1025" spans="1:4" x14ac:dyDescent="0.3">
      <c r="A1025" s="70" t="s">
        <v>3091</v>
      </c>
      <c r="B1025" s="70" t="s">
        <v>3092</v>
      </c>
      <c r="D1025" s="101" t="str">
        <f t="shared" si="15"/>
        <v>PFCHG PF CHANG</v>
      </c>
    </row>
    <row r="1026" spans="1:4" x14ac:dyDescent="0.3">
      <c r="A1026" s="70" t="s">
        <v>3093</v>
      </c>
      <c r="B1026" s="70" t="s">
        <v>3094</v>
      </c>
      <c r="D1026" s="101" t="str">
        <f t="shared" ref="D1026:D1089" si="16">A1026&amp;" "&amp;B1026</f>
        <v>PHILY PHILLY CRM CHS</v>
      </c>
    </row>
    <row r="1027" spans="1:4" x14ac:dyDescent="0.3">
      <c r="A1027" s="70" t="s">
        <v>3095</v>
      </c>
      <c r="B1027" s="70" t="s">
        <v>3096</v>
      </c>
      <c r="D1027" s="101" t="str">
        <f t="shared" si="16"/>
        <v>PHLIE PHILLIE</v>
      </c>
    </row>
    <row r="1028" spans="1:4" x14ac:dyDescent="0.3">
      <c r="A1028" s="70" t="s">
        <v>3097</v>
      </c>
      <c r="B1028" s="70" t="s">
        <v>3098</v>
      </c>
      <c r="D1028" s="101" t="str">
        <f t="shared" si="16"/>
        <v>PHLLY PHILLY CHS STK</v>
      </c>
    </row>
    <row r="1029" spans="1:4" x14ac:dyDescent="0.3">
      <c r="A1029" s="70" t="s">
        <v>3099</v>
      </c>
      <c r="B1029" s="70" t="s">
        <v>3099</v>
      </c>
      <c r="D1029" s="101" t="str">
        <f t="shared" si="16"/>
        <v>PIC PIC</v>
      </c>
    </row>
    <row r="1030" spans="1:4" x14ac:dyDescent="0.3">
      <c r="A1030" s="70" t="s">
        <v>3100</v>
      </c>
      <c r="B1030" s="70" t="s">
        <v>3101</v>
      </c>
      <c r="D1030" s="101" t="str">
        <f t="shared" si="16"/>
        <v>PICK5 PICK 5</v>
      </c>
    </row>
    <row r="1031" spans="1:4" x14ac:dyDescent="0.3">
      <c r="A1031" s="70" t="s">
        <v>3102</v>
      </c>
      <c r="B1031" s="70" t="s">
        <v>3103</v>
      </c>
      <c r="D1031" s="101" t="str">
        <f t="shared" si="16"/>
        <v>PIERC PIERCE</v>
      </c>
    </row>
    <row r="1032" spans="1:4" x14ac:dyDescent="0.3">
      <c r="A1032" s="70" t="s">
        <v>3104</v>
      </c>
      <c r="B1032" s="70" t="s">
        <v>3105</v>
      </c>
      <c r="D1032" s="101" t="str">
        <f t="shared" si="16"/>
        <v>PIKNK PIK-NIK</v>
      </c>
    </row>
    <row r="1033" spans="1:4" x14ac:dyDescent="0.3">
      <c r="A1033" s="70" t="s">
        <v>3106</v>
      </c>
      <c r="B1033" s="70" t="s">
        <v>3107</v>
      </c>
      <c r="D1033" s="101" t="str">
        <f t="shared" si="16"/>
        <v>PILLS PILLSBURY</v>
      </c>
    </row>
    <row r="1034" spans="1:4" x14ac:dyDescent="0.3">
      <c r="A1034" s="70" t="s">
        <v>3108</v>
      </c>
      <c r="B1034" s="70" t="s">
        <v>3103</v>
      </c>
      <c r="D1034" s="101" t="str">
        <f t="shared" si="16"/>
        <v>PIRCE PIERCE</v>
      </c>
    </row>
    <row r="1035" spans="1:4" x14ac:dyDescent="0.3">
      <c r="A1035" s="70" t="s">
        <v>3109</v>
      </c>
      <c r="B1035" s="70" t="s">
        <v>3110</v>
      </c>
      <c r="D1035" s="101" t="str">
        <f t="shared" si="16"/>
        <v>PITTS PITTSBURGH PCKL</v>
      </c>
    </row>
    <row r="1036" spans="1:4" x14ac:dyDescent="0.3">
      <c r="A1036" s="70" t="s">
        <v>1210</v>
      </c>
      <c r="B1036" s="70" t="s">
        <v>3111</v>
      </c>
      <c r="D1036" s="101" t="str">
        <f t="shared" si="16"/>
        <v>PIZZA PIZZA FUSION</v>
      </c>
    </row>
    <row r="1037" spans="1:4" x14ac:dyDescent="0.3">
      <c r="A1037" s="70" t="s">
        <v>3112</v>
      </c>
      <c r="B1037" s="70" t="s">
        <v>3113</v>
      </c>
      <c r="D1037" s="101" t="str">
        <f t="shared" si="16"/>
        <v>PKSWT PICTSWEET</v>
      </c>
    </row>
    <row r="1038" spans="1:4" x14ac:dyDescent="0.3">
      <c r="A1038" s="70" t="s">
        <v>3114</v>
      </c>
      <c r="B1038" s="70" t="s">
        <v>3115</v>
      </c>
      <c r="D1038" s="101" t="str">
        <f t="shared" si="16"/>
        <v>PLANT PLANTERS</v>
      </c>
    </row>
    <row r="1039" spans="1:4" x14ac:dyDescent="0.3">
      <c r="A1039" s="70" t="s">
        <v>3116</v>
      </c>
      <c r="B1039" s="70" t="s">
        <v>3117</v>
      </c>
      <c r="D1039" s="101" t="str">
        <f t="shared" si="16"/>
        <v>PLDNT POLIDENT</v>
      </c>
    </row>
    <row r="1040" spans="1:4" x14ac:dyDescent="0.3">
      <c r="A1040" s="70" t="s">
        <v>3118</v>
      </c>
      <c r="B1040" s="70" t="s">
        <v>3119</v>
      </c>
      <c r="D1040" s="101" t="str">
        <f t="shared" si="16"/>
        <v>PLUM PLUMROSE</v>
      </c>
    </row>
    <row r="1041" spans="1:4" x14ac:dyDescent="0.3">
      <c r="A1041" s="70" t="s">
        <v>3120</v>
      </c>
      <c r="B1041" s="70" t="s">
        <v>3121</v>
      </c>
      <c r="D1041" s="101" t="str">
        <f t="shared" si="16"/>
        <v>PMALL PALL MALL</v>
      </c>
    </row>
    <row r="1042" spans="1:4" x14ac:dyDescent="0.3">
      <c r="A1042" s="70" t="s">
        <v>3122</v>
      </c>
      <c r="B1042" s="70" t="s">
        <v>3123</v>
      </c>
      <c r="D1042" s="101" t="str">
        <f t="shared" si="16"/>
        <v>PMATE PAPER MATE</v>
      </c>
    </row>
    <row r="1043" spans="1:4" x14ac:dyDescent="0.3">
      <c r="A1043" s="70" t="s">
        <v>3124</v>
      </c>
      <c r="B1043" s="70" t="s">
        <v>3125</v>
      </c>
      <c r="D1043" s="101" t="str">
        <f t="shared" si="16"/>
        <v>PMENT PARLIAMENT</v>
      </c>
    </row>
    <row r="1044" spans="1:4" x14ac:dyDescent="0.3">
      <c r="A1044" s="70" t="s">
        <v>3126</v>
      </c>
      <c r="B1044" s="70" t="s">
        <v>3127</v>
      </c>
      <c r="D1044" s="101" t="str">
        <f t="shared" si="16"/>
        <v>PMNTN PACIFIC MOUNTN</v>
      </c>
    </row>
    <row r="1045" spans="1:4" x14ac:dyDescent="0.3">
      <c r="A1045" s="70" t="s">
        <v>3128</v>
      </c>
      <c r="B1045" s="70" t="s">
        <v>3129</v>
      </c>
      <c r="D1045" s="101" t="str">
        <f t="shared" si="16"/>
        <v>PMPRN PAMPRIN</v>
      </c>
    </row>
    <row r="1046" spans="1:4" x14ac:dyDescent="0.3">
      <c r="A1046" s="70" t="s">
        <v>3130</v>
      </c>
      <c r="B1046" s="70" t="s">
        <v>3131</v>
      </c>
      <c r="D1046" s="101" t="str">
        <f t="shared" si="16"/>
        <v>PNTNE PANTENE</v>
      </c>
    </row>
    <row r="1047" spans="1:4" x14ac:dyDescent="0.3">
      <c r="A1047" s="70" t="s">
        <v>3132</v>
      </c>
      <c r="B1047" s="70" t="s">
        <v>3133</v>
      </c>
      <c r="D1047" s="101" t="str">
        <f t="shared" si="16"/>
        <v>PNTRY PREMIER PANTRY</v>
      </c>
    </row>
    <row r="1048" spans="1:4" x14ac:dyDescent="0.3">
      <c r="A1048" s="70" t="s">
        <v>3134</v>
      </c>
      <c r="B1048" s="70" t="s">
        <v>3134</v>
      </c>
      <c r="D1048" s="101" t="str">
        <f t="shared" si="16"/>
        <v>POLAR POLAR</v>
      </c>
    </row>
    <row r="1049" spans="1:4" x14ac:dyDescent="0.3">
      <c r="A1049" s="70" t="s">
        <v>3135</v>
      </c>
      <c r="B1049" s="70" t="s">
        <v>3136</v>
      </c>
      <c r="D1049" s="101" t="str">
        <f t="shared" si="16"/>
        <v>POLIG POLIGRIP</v>
      </c>
    </row>
    <row r="1050" spans="1:4" x14ac:dyDescent="0.3">
      <c r="A1050" s="70" t="s">
        <v>3137</v>
      </c>
      <c r="B1050" s="70" t="s">
        <v>3138</v>
      </c>
      <c r="D1050" s="101" t="str">
        <f t="shared" si="16"/>
        <v>POPDY POP DADDY</v>
      </c>
    </row>
    <row r="1051" spans="1:4" x14ac:dyDescent="0.3">
      <c r="A1051" s="70" t="s">
        <v>3139</v>
      </c>
      <c r="B1051" s="70" t="s">
        <v>3140</v>
      </c>
      <c r="D1051" s="101" t="str">
        <f t="shared" si="16"/>
        <v>PORKY PORKY'S</v>
      </c>
    </row>
    <row r="1052" spans="1:4" x14ac:dyDescent="0.3">
      <c r="A1052" s="70" t="s">
        <v>3141</v>
      </c>
      <c r="B1052" s="70" t="s">
        <v>3141</v>
      </c>
      <c r="D1052" s="101" t="str">
        <f t="shared" si="16"/>
        <v>POST POST</v>
      </c>
    </row>
    <row r="1053" spans="1:4" x14ac:dyDescent="0.3">
      <c r="A1053" s="70" t="s">
        <v>3142</v>
      </c>
      <c r="B1053" s="70" t="s">
        <v>3143</v>
      </c>
      <c r="D1053" s="101" t="str">
        <f t="shared" si="16"/>
        <v>POULI POULICH</v>
      </c>
    </row>
    <row r="1054" spans="1:4" x14ac:dyDescent="0.3">
      <c r="A1054" s="70" t="s">
        <v>3144</v>
      </c>
      <c r="B1054" s="70" t="s">
        <v>3144</v>
      </c>
      <c r="D1054" s="101" t="str">
        <f t="shared" si="16"/>
        <v>PPI PPI</v>
      </c>
    </row>
    <row r="1055" spans="1:4" x14ac:dyDescent="0.3">
      <c r="A1055" s="70" t="s">
        <v>3145</v>
      </c>
      <c r="B1055" s="70" t="s">
        <v>3146</v>
      </c>
      <c r="D1055" s="101" t="str">
        <f t="shared" si="16"/>
        <v>PPTTI PAPETTI</v>
      </c>
    </row>
    <row r="1056" spans="1:4" x14ac:dyDescent="0.3">
      <c r="A1056" s="70" t="s">
        <v>3147</v>
      </c>
      <c r="B1056" s="70" t="s">
        <v>3148</v>
      </c>
      <c r="D1056" s="101" t="str">
        <f t="shared" si="16"/>
        <v>PRALB PRINCE ALBERT</v>
      </c>
    </row>
    <row r="1057" spans="1:4" x14ac:dyDescent="0.3">
      <c r="A1057" s="70" t="s">
        <v>3149</v>
      </c>
      <c r="B1057" s="70" t="s">
        <v>3149</v>
      </c>
      <c r="D1057" s="101" t="str">
        <f t="shared" si="16"/>
        <v>PREGO PREGO</v>
      </c>
    </row>
    <row r="1058" spans="1:4" x14ac:dyDescent="0.3">
      <c r="A1058" s="70" t="s">
        <v>3150</v>
      </c>
      <c r="B1058" s="70" t="s">
        <v>3151</v>
      </c>
      <c r="D1058" s="101" t="str">
        <f t="shared" si="16"/>
        <v>PREMR PREMIER</v>
      </c>
    </row>
    <row r="1059" spans="1:4" x14ac:dyDescent="0.3">
      <c r="A1059" s="70" t="s">
        <v>3152</v>
      </c>
      <c r="B1059" s="70" t="s">
        <v>3153</v>
      </c>
      <c r="D1059" s="101" t="str">
        <f t="shared" si="16"/>
        <v>PRES PRESIDENT</v>
      </c>
    </row>
    <row r="1060" spans="1:4" x14ac:dyDescent="0.3">
      <c r="A1060" s="70" t="s">
        <v>3154</v>
      </c>
      <c r="B1060" s="70" t="s">
        <v>3155</v>
      </c>
      <c r="D1060" s="101" t="str">
        <f t="shared" si="16"/>
        <v>PREST PRESTONE</v>
      </c>
    </row>
    <row r="1061" spans="1:4" x14ac:dyDescent="0.3">
      <c r="A1061" s="70" t="s">
        <v>3156</v>
      </c>
      <c r="B1061" s="70" t="s">
        <v>3157</v>
      </c>
      <c r="D1061" s="101" t="str">
        <f t="shared" si="16"/>
        <v>PRETZ PRETZELRONI</v>
      </c>
    </row>
    <row r="1062" spans="1:4" x14ac:dyDescent="0.3">
      <c r="A1062" s="70" t="s">
        <v>3158</v>
      </c>
      <c r="B1062" s="70" t="s">
        <v>3158</v>
      </c>
      <c r="D1062" s="101" t="str">
        <f t="shared" si="16"/>
        <v>PRIDE PRIDE</v>
      </c>
    </row>
    <row r="1063" spans="1:4" x14ac:dyDescent="0.3">
      <c r="A1063" s="70" t="s">
        <v>3159</v>
      </c>
      <c r="B1063" s="70" t="s">
        <v>3160</v>
      </c>
      <c r="D1063" s="101" t="str">
        <f t="shared" si="16"/>
        <v>PRIMA PRIMA PORTA</v>
      </c>
    </row>
    <row r="1064" spans="1:4" x14ac:dyDescent="0.3">
      <c r="A1064" s="70" t="s">
        <v>3161</v>
      </c>
      <c r="B1064" s="70" t="s">
        <v>3162</v>
      </c>
      <c r="D1064" s="101" t="str">
        <f t="shared" si="16"/>
        <v>PRMER PREMIER TUBES</v>
      </c>
    </row>
    <row r="1065" spans="1:4" x14ac:dyDescent="0.3">
      <c r="A1065" s="70" t="s">
        <v>3163</v>
      </c>
      <c r="B1065" s="70" t="s">
        <v>3164</v>
      </c>
      <c r="D1065" s="101" t="str">
        <f t="shared" si="16"/>
        <v>PRMTM PRIME TIME</v>
      </c>
    </row>
    <row r="1066" spans="1:4" x14ac:dyDescent="0.3">
      <c r="A1066" s="70" t="s">
        <v>3165</v>
      </c>
      <c r="B1066" s="70" t="s">
        <v>3166</v>
      </c>
      <c r="D1066" s="101" t="str">
        <f t="shared" si="16"/>
        <v>PRNCE PRINCE</v>
      </c>
    </row>
    <row r="1067" spans="1:4" x14ac:dyDescent="0.3">
      <c r="A1067" s="70" t="s">
        <v>3167</v>
      </c>
      <c r="B1067" s="70" t="s">
        <v>3168</v>
      </c>
      <c r="D1067" s="101" t="str">
        <f t="shared" si="16"/>
        <v>PRNGL PRINGLES</v>
      </c>
    </row>
    <row r="1068" spans="1:4" x14ac:dyDescent="0.3">
      <c r="A1068" s="70" t="s">
        <v>3169</v>
      </c>
      <c r="B1068" s="70" t="s">
        <v>3170</v>
      </c>
      <c r="D1068" s="101" t="str">
        <f t="shared" si="16"/>
        <v>PROGR PROGRESSO</v>
      </c>
    </row>
    <row r="1069" spans="1:4" x14ac:dyDescent="0.3">
      <c r="A1069" s="70" t="s">
        <v>3171</v>
      </c>
      <c r="B1069" s="70" t="s">
        <v>3172</v>
      </c>
      <c r="D1069" s="101" t="str">
        <f t="shared" si="16"/>
        <v>PROSP PROSPECTOR CHO</v>
      </c>
    </row>
    <row r="1070" spans="1:4" x14ac:dyDescent="0.3">
      <c r="A1070" s="70" t="s">
        <v>3173</v>
      </c>
      <c r="B1070" s="70" t="s">
        <v>3174</v>
      </c>
      <c r="D1070" s="101" t="str">
        <f t="shared" si="16"/>
        <v>PRSNT PRESENTA BOWL</v>
      </c>
    </row>
    <row r="1071" spans="1:4" x14ac:dyDescent="0.3">
      <c r="A1071" s="70" t="s">
        <v>3175</v>
      </c>
      <c r="B1071" s="70" t="s">
        <v>3176</v>
      </c>
      <c r="D1071" s="101" t="str">
        <f t="shared" si="16"/>
        <v>PRTGS PARTAGAS</v>
      </c>
    </row>
    <row r="1072" spans="1:4" x14ac:dyDescent="0.3">
      <c r="A1072" s="70" t="s">
        <v>3177</v>
      </c>
      <c r="B1072" s="70" t="s">
        <v>3178</v>
      </c>
      <c r="D1072" s="101" t="str">
        <f t="shared" si="16"/>
        <v>PTIME PEPTIME</v>
      </c>
    </row>
    <row r="1073" spans="1:4" x14ac:dyDescent="0.3">
      <c r="A1073" s="70" t="s">
        <v>3179</v>
      </c>
      <c r="B1073" s="70" t="s">
        <v>3179</v>
      </c>
      <c r="D1073" s="101" t="str">
        <f t="shared" si="16"/>
        <v>PUFFS PUFFS</v>
      </c>
    </row>
    <row r="1074" spans="1:4" x14ac:dyDescent="0.3">
      <c r="A1074" s="70" t="s">
        <v>3180</v>
      </c>
      <c r="B1074" s="70" t="s">
        <v>3180</v>
      </c>
      <c r="D1074" s="101" t="str">
        <f t="shared" si="16"/>
        <v>PUNCH PUNCH</v>
      </c>
    </row>
    <row r="1075" spans="1:4" x14ac:dyDescent="0.3">
      <c r="A1075" s="70" t="s">
        <v>3181</v>
      </c>
      <c r="B1075" s="70" t="s">
        <v>3182</v>
      </c>
      <c r="D1075" s="101" t="str">
        <f t="shared" si="16"/>
        <v>PUREL PURELL</v>
      </c>
    </row>
    <row r="1076" spans="1:4" x14ac:dyDescent="0.3">
      <c r="A1076" s="70" t="s">
        <v>3183</v>
      </c>
      <c r="B1076" s="70" t="s">
        <v>3183</v>
      </c>
      <c r="D1076" s="101" t="str">
        <f t="shared" si="16"/>
        <v>PUREX PUREX</v>
      </c>
    </row>
    <row r="1077" spans="1:4" x14ac:dyDescent="0.3">
      <c r="A1077" s="70" t="s">
        <v>3184</v>
      </c>
      <c r="B1077" s="70" t="s">
        <v>3185</v>
      </c>
      <c r="D1077" s="101" t="str">
        <f t="shared" si="16"/>
        <v>PURNA PURINA</v>
      </c>
    </row>
    <row r="1078" spans="1:4" x14ac:dyDescent="0.3">
      <c r="A1078" s="70" t="s">
        <v>3186</v>
      </c>
      <c r="B1078" s="70" t="s">
        <v>3187</v>
      </c>
      <c r="D1078" s="101" t="str">
        <f t="shared" si="16"/>
        <v>PV PEARL VALLEY</v>
      </c>
    </row>
    <row r="1079" spans="1:4" x14ac:dyDescent="0.3">
      <c r="A1079" s="70" t="s">
        <v>3188</v>
      </c>
      <c r="B1079" s="70" t="s">
        <v>3189</v>
      </c>
      <c r="D1079" s="101" t="str">
        <f t="shared" si="16"/>
        <v>PVALU PREMIER VALUE</v>
      </c>
    </row>
    <row r="1080" spans="1:4" x14ac:dyDescent="0.3">
      <c r="A1080" s="70" t="s">
        <v>3190</v>
      </c>
      <c r="B1080" s="70" t="s">
        <v>3191</v>
      </c>
      <c r="D1080" s="101" t="str">
        <f t="shared" si="16"/>
        <v>PWATR PATHWATER</v>
      </c>
    </row>
    <row r="1081" spans="1:4" x14ac:dyDescent="0.3">
      <c r="A1081" s="70" t="s">
        <v>3192</v>
      </c>
      <c r="B1081" s="70" t="s">
        <v>3193</v>
      </c>
      <c r="D1081" s="101" t="str">
        <f t="shared" si="16"/>
        <v>PWRMT POWERMATIC II</v>
      </c>
    </row>
    <row r="1082" spans="1:4" x14ac:dyDescent="0.3">
      <c r="A1082" s="70" t="s">
        <v>3194</v>
      </c>
      <c r="B1082" s="70" t="s">
        <v>3195</v>
      </c>
      <c r="D1082" s="101" t="str">
        <f t="shared" si="16"/>
        <v>PWRUP POWER UP</v>
      </c>
    </row>
    <row r="1083" spans="1:4" x14ac:dyDescent="0.3">
      <c r="A1083" s="70" t="s">
        <v>3196</v>
      </c>
      <c r="B1083" s="70" t="s">
        <v>3197</v>
      </c>
      <c r="D1083" s="101" t="str">
        <f t="shared" si="16"/>
        <v>PXOTN PIXOTINE</v>
      </c>
    </row>
    <row r="1084" spans="1:4" x14ac:dyDescent="0.3">
      <c r="A1084" s="70" t="s">
        <v>3198</v>
      </c>
      <c r="B1084" s="70" t="s">
        <v>3199</v>
      </c>
      <c r="D1084" s="101" t="str">
        <f t="shared" si="16"/>
        <v>PYRMD PYRAMID</v>
      </c>
    </row>
    <row r="1085" spans="1:4" x14ac:dyDescent="0.3">
      <c r="A1085" s="70" t="s">
        <v>3200</v>
      </c>
      <c r="B1085" s="70" t="s">
        <v>3201</v>
      </c>
      <c r="D1085" s="101" t="str">
        <f t="shared" si="16"/>
        <v>PZOLO PIZZAIOLO</v>
      </c>
    </row>
    <row r="1086" spans="1:4" x14ac:dyDescent="0.3">
      <c r="A1086" s="70" t="s">
        <v>3202</v>
      </c>
      <c r="B1086" s="70" t="s">
        <v>3203</v>
      </c>
      <c r="D1086" s="101" t="str">
        <f t="shared" si="16"/>
        <v>QCHEF QUALITY CHEF</v>
      </c>
    </row>
    <row r="1087" spans="1:4" x14ac:dyDescent="0.3">
      <c r="A1087" s="70" t="s">
        <v>3204</v>
      </c>
      <c r="B1087" s="70" t="s">
        <v>3205</v>
      </c>
      <c r="D1087" s="101" t="str">
        <f t="shared" si="16"/>
        <v>QTIP Q-TIP</v>
      </c>
    </row>
    <row r="1088" spans="1:4" x14ac:dyDescent="0.3">
      <c r="A1088" s="70" t="s">
        <v>3206</v>
      </c>
      <c r="B1088" s="70" t="s">
        <v>3207</v>
      </c>
      <c r="D1088" s="101" t="str">
        <f t="shared" si="16"/>
        <v>QUAKR QUAKER</v>
      </c>
    </row>
    <row r="1089" spans="1:4" x14ac:dyDescent="0.3">
      <c r="A1089" s="70" t="s">
        <v>3208</v>
      </c>
      <c r="B1089" s="70" t="s">
        <v>3208</v>
      </c>
      <c r="D1089" s="101" t="str">
        <f t="shared" si="16"/>
        <v>QUEST QUEST</v>
      </c>
    </row>
    <row r="1090" spans="1:4" x14ac:dyDescent="0.3">
      <c r="A1090" s="70" t="s">
        <v>3209</v>
      </c>
      <c r="B1090" s="70" t="s">
        <v>3209</v>
      </c>
      <c r="D1090" s="101" t="str">
        <f t="shared" ref="D1090:D1153" si="17">A1090&amp;" "&amp;B1090</f>
        <v>RAGU RAGU</v>
      </c>
    </row>
    <row r="1091" spans="1:4" x14ac:dyDescent="0.3">
      <c r="A1091" s="70" t="s">
        <v>3210</v>
      </c>
      <c r="B1091" s="70" t="s">
        <v>3210</v>
      </c>
      <c r="D1091" s="101" t="str">
        <f t="shared" si="17"/>
        <v>RAID RAID</v>
      </c>
    </row>
    <row r="1092" spans="1:4" x14ac:dyDescent="0.3">
      <c r="A1092" s="70" t="s">
        <v>3211</v>
      </c>
      <c r="B1092" s="70" t="s">
        <v>3212</v>
      </c>
      <c r="D1092" s="101" t="str">
        <f t="shared" si="17"/>
        <v>RAINX RAIN X</v>
      </c>
    </row>
    <row r="1093" spans="1:4" x14ac:dyDescent="0.3">
      <c r="A1093" s="70" t="s">
        <v>3213</v>
      </c>
      <c r="B1093" s="70" t="s">
        <v>3214</v>
      </c>
      <c r="D1093" s="101" t="str">
        <f t="shared" si="17"/>
        <v>RAND RANDOLPH</v>
      </c>
    </row>
    <row r="1094" spans="1:4" x14ac:dyDescent="0.3">
      <c r="A1094" s="70" t="s">
        <v>3215</v>
      </c>
      <c r="B1094" s="70" t="s">
        <v>3215</v>
      </c>
      <c r="D1094" s="101" t="str">
        <f t="shared" si="17"/>
        <v>RAVE RAVE</v>
      </c>
    </row>
    <row r="1095" spans="1:4" x14ac:dyDescent="0.3">
      <c r="A1095" s="70" t="s">
        <v>3216</v>
      </c>
      <c r="B1095" s="70" t="s">
        <v>3216</v>
      </c>
      <c r="D1095" s="101" t="str">
        <f t="shared" si="17"/>
        <v>RAW RAW</v>
      </c>
    </row>
    <row r="1096" spans="1:4" x14ac:dyDescent="0.3">
      <c r="A1096" s="70" t="s">
        <v>3217</v>
      </c>
      <c r="B1096" s="70" t="s">
        <v>3218</v>
      </c>
      <c r="D1096" s="101" t="str">
        <f t="shared" si="17"/>
        <v>RBITE ROLLER BITE</v>
      </c>
    </row>
    <row r="1097" spans="1:4" x14ac:dyDescent="0.3">
      <c r="A1097" s="70" t="s">
        <v>3219</v>
      </c>
      <c r="B1097" s="70" t="s">
        <v>3220</v>
      </c>
      <c r="D1097" s="101" t="str">
        <f t="shared" si="17"/>
        <v>RCCST RICH COAST</v>
      </c>
    </row>
    <row r="1098" spans="1:4" x14ac:dyDescent="0.3">
      <c r="A1098" s="70" t="s">
        <v>3221</v>
      </c>
      <c r="B1098" s="70" t="s">
        <v>3221</v>
      </c>
      <c r="D1098" s="101" t="str">
        <f t="shared" si="17"/>
        <v>READY READY</v>
      </c>
    </row>
    <row r="1099" spans="1:4" x14ac:dyDescent="0.3">
      <c r="A1099" s="70" t="s">
        <v>3222</v>
      </c>
      <c r="B1099" s="70" t="s">
        <v>3223</v>
      </c>
      <c r="D1099" s="101" t="str">
        <f t="shared" si="17"/>
        <v>REAMS REAMES</v>
      </c>
    </row>
    <row r="1100" spans="1:4" x14ac:dyDescent="0.3">
      <c r="A1100" s="70" t="s">
        <v>3224</v>
      </c>
      <c r="B1100" s="70" t="s">
        <v>3225</v>
      </c>
      <c r="D1100" s="101" t="str">
        <f t="shared" si="17"/>
        <v>REDMN RED MAN</v>
      </c>
    </row>
    <row r="1101" spans="1:4" x14ac:dyDescent="0.3">
      <c r="A1101" s="70" t="s">
        <v>3226</v>
      </c>
      <c r="B1101" s="70" t="s">
        <v>3227</v>
      </c>
      <c r="D1101" s="101" t="str">
        <f t="shared" si="17"/>
        <v>REDRB RED ROBIN</v>
      </c>
    </row>
    <row r="1102" spans="1:4" x14ac:dyDescent="0.3">
      <c r="A1102" s="70" t="s">
        <v>3228</v>
      </c>
      <c r="B1102" s="70" t="s">
        <v>3229</v>
      </c>
      <c r="D1102" s="101" t="str">
        <f t="shared" si="17"/>
        <v>REESE REESE'S</v>
      </c>
    </row>
    <row r="1103" spans="1:4" x14ac:dyDescent="0.3">
      <c r="A1103" s="70" t="s">
        <v>3230</v>
      </c>
      <c r="B1103" s="70" t="s">
        <v>3231</v>
      </c>
      <c r="D1103" s="101" t="str">
        <f t="shared" si="17"/>
        <v>RELVA RELIVA</v>
      </c>
    </row>
    <row r="1104" spans="1:4" x14ac:dyDescent="0.3">
      <c r="A1104" s="70" t="s">
        <v>3232</v>
      </c>
      <c r="B1104" s="70" t="s">
        <v>3233</v>
      </c>
      <c r="D1104" s="101" t="str">
        <f t="shared" si="17"/>
        <v>RENEG RENEGADE</v>
      </c>
    </row>
    <row r="1105" spans="1:4" x14ac:dyDescent="0.3">
      <c r="A1105" s="70" t="s">
        <v>3234</v>
      </c>
      <c r="B1105" s="70" t="s">
        <v>3234</v>
      </c>
      <c r="D1105" s="101" t="str">
        <f t="shared" si="17"/>
        <v>RENU RENU</v>
      </c>
    </row>
    <row r="1106" spans="1:4" x14ac:dyDescent="0.3">
      <c r="A1106" s="70" t="s">
        <v>3235</v>
      </c>
      <c r="B1106" s="70" t="s">
        <v>3236</v>
      </c>
      <c r="D1106" s="101" t="str">
        <f t="shared" si="17"/>
        <v>REPUB REPUBLIC</v>
      </c>
    </row>
    <row r="1107" spans="1:4" x14ac:dyDescent="0.3">
      <c r="A1107" s="70" t="s">
        <v>3237</v>
      </c>
      <c r="B1107" s="70" t="s">
        <v>3238</v>
      </c>
      <c r="D1107" s="101" t="str">
        <f t="shared" si="17"/>
        <v>RESER RESER'S</v>
      </c>
    </row>
    <row r="1108" spans="1:4" x14ac:dyDescent="0.3">
      <c r="A1108" s="70" t="s">
        <v>3239</v>
      </c>
      <c r="B1108" s="70" t="s">
        <v>3240</v>
      </c>
      <c r="D1108" s="101" t="str">
        <f t="shared" si="17"/>
        <v>REVIT REVITTLE</v>
      </c>
    </row>
    <row r="1109" spans="1:4" x14ac:dyDescent="0.3">
      <c r="A1109" s="70" t="s">
        <v>3241</v>
      </c>
      <c r="B1109" s="70" t="s">
        <v>3242</v>
      </c>
      <c r="D1109" s="101" t="str">
        <f t="shared" si="17"/>
        <v>REYMR REYMER'S BLENND</v>
      </c>
    </row>
    <row r="1110" spans="1:4" x14ac:dyDescent="0.3">
      <c r="A1110" s="70" t="s">
        <v>3243</v>
      </c>
      <c r="B1110" s="70" t="s">
        <v>3243</v>
      </c>
      <c r="D1110" s="101" t="str">
        <f t="shared" si="17"/>
        <v>REZ REZ</v>
      </c>
    </row>
    <row r="1111" spans="1:4" x14ac:dyDescent="0.3">
      <c r="A1111" s="70" t="s">
        <v>3244</v>
      </c>
      <c r="B1111" s="70" t="s">
        <v>3245</v>
      </c>
      <c r="D1111" s="101" t="str">
        <f t="shared" si="17"/>
        <v>RHINO RHINO RUSH</v>
      </c>
    </row>
    <row r="1112" spans="1:4" x14ac:dyDescent="0.3">
      <c r="A1112" s="70" t="s">
        <v>3246</v>
      </c>
      <c r="B1112" s="70" t="s">
        <v>3247</v>
      </c>
      <c r="D1112" s="101" t="str">
        <f t="shared" si="17"/>
        <v>RHODS RHODES</v>
      </c>
    </row>
    <row r="1113" spans="1:4" x14ac:dyDescent="0.3">
      <c r="A1113" s="70" t="s">
        <v>3248</v>
      </c>
      <c r="B1113" s="70" t="s">
        <v>3249</v>
      </c>
      <c r="D1113" s="101" t="str">
        <f t="shared" si="17"/>
        <v>RHOOD ROBIN HOOD</v>
      </c>
    </row>
    <row r="1114" spans="1:4" x14ac:dyDescent="0.3">
      <c r="A1114" s="70" t="s">
        <v>3250</v>
      </c>
      <c r="B1114" s="70" t="s">
        <v>3250</v>
      </c>
      <c r="D1114" s="101" t="str">
        <f t="shared" si="17"/>
        <v>RICHS RICHS</v>
      </c>
    </row>
    <row r="1115" spans="1:4" x14ac:dyDescent="0.3">
      <c r="A1115" s="70" t="s">
        <v>3251</v>
      </c>
      <c r="B1115" s="70" t="s">
        <v>3252</v>
      </c>
      <c r="D1115" s="101" t="str">
        <f t="shared" si="17"/>
        <v>RICOL RICOLA</v>
      </c>
    </row>
    <row r="1116" spans="1:4" x14ac:dyDescent="0.3">
      <c r="A1116" s="70" t="s">
        <v>3253</v>
      </c>
      <c r="B1116" s="70" t="s">
        <v>3253</v>
      </c>
      <c r="D1116" s="101" t="str">
        <f t="shared" si="17"/>
        <v>RIFF RIFF</v>
      </c>
    </row>
    <row r="1117" spans="1:4" x14ac:dyDescent="0.3">
      <c r="A1117" s="70" t="s">
        <v>3254</v>
      </c>
      <c r="B1117" s="70" t="s">
        <v>3254</v>
      </c>
      <c r="D1117" s="101" t="str">
        <f t="shared" si="17"/>
        <v>RIO RIO</v>
      </c>
    </row>
    <row r="1118" spans="1:4" x14ac:dyDescent="0.3">
      <c r="A1118" s="70" t="s">
        <v>3255</v>
      </c>
      <c r="B1118" s="70" t="s">
        <v>3256</v>
      </c>
      <c r="D1118" s="101" t="str">
        <f t="shared" si="17"/>
        <v>RIPIT RIP IT</v>
      </c>
    </row>
    <row r="1119" spans="1:4" x14ac:dyDescent="0.3">
      <c r="A1119" s="70" t="s">
        <v>3257</v>
      </c>
      <c r="B1119" s="70" t="s">
        <v>3258</v>
      </c>
      <c r="D1119" s="101" t="str">
        <f t="shared" si="17"/>
        <v>RIPTD RIPTIDE</v>
      </c>
    </row>
    <row r="1120" spans="1:4" x14ac:dyDescent="0.3">
      <c r="A1120" s="70" t="s">
        <v>3259</v>
      </c>
      <c r="B1120" s="70" t="s">
        <v>3259</v>
      </c>
      <c r="D1120" s="101" t="str">
        <f t="shared" si="17"/>
        <v>RITZ RITZ</v>
      </c>
    </row>
    <row r="1121" spans="1:4" x14ac:dyDescent="0.3">
      <c r="A1121" s="70" t="s">
        <v>3260</v>
      </c>
      <c r="B1121" s="70" t="s">
        <v>3261</v>
      </c>
      <c r="D1121" s="101" t="str">
        <f t="shared" si="17"/>
        <v>RIZZO RIZZOS</v>
      </c>
    </row>
    <row r="1122" spans="1:4" x14ac:dyDescent="0.3">
      <c r="A1122" s="70" t="s">
        <v>3262</v>
      </c>
      <c r="B1122" s="70" t="s">
        <v>3263</v>
      </c>
      <c r="D1122" s="101" t="str">
        <f t="shared" si="17"/>
        <v>RKYMT ROCKY MOUNTAIN</v>
      </c>
    </row>
    <row r="1123" spans="1:4" x14ac:dyDescent="0.3">
      <c r="A1123" s="70" t="s">
        <v>3264</v>
      </c>
      <c r="B1123" s="70" t="s">
        <v>3265</v>
      </c>
      <c r="D1123" s="101" t="str">
        <f t="shared" si="17"/>
        <v>RMAID RUBBERMAID</v>
      </c>
    </row>
    <row r="1124" spans="1:4" x14ac:dyDescent="0.3">
      <c r="A1124" s="70" t="s">
        <v>3266</v>
      </c>
      <c r="B1124" s="70" t="s">
        <v>3267</v>
      </c>
      <c r="D1124" s="101" t="str">
        <f t="shared" si="17"/>
        <v>RNBO RAINBO</v>
      </c>
    </row>
    <row r="1125" spans="1:4" x14ac:dyDescent="0.3">
      <c r="A1125" s="70" t="s">
        <v>3268</v>
      </c>
      <c r="B1125" s="70" t="s">
        <v>3269</v>
      </c>
      <c r="D1125" s="101" t="str">
        <f t="shared" si="17"/>
        <v>RNUZT RENUZIT</v>
      </c>
    </row>
    <row r="1126" spans="1:4" x14ac:dyDescent="0.3">
      <c r="A1126" s="70" t="s">
        <v>3270</v>
      </c>
      <c r="B1126" s="70" t="s">
        <v>3270</v>
      </c>
      <c r="D1126" s="101" t="str">
        <f t="shared" si="17"/>
        <v>ROGUE ROGUE</v>
      </c>
    </row>
    <row r="1127" spans="1:4" x14ac:dyDescent="0.3">
      <c r="A1127" s="70" t="s">
        <v>3271</v>
      </c>
      <c r="B1127" s="70" t="s">
        <v>3272</v>
      </c>
      <c r="D1127" s="101" t="str">
        <f t="shared" si="17"/>
        <v>ROLND ROLAND</v>
      </c>
    </row>
    <row r="1128" spans="1:4" x14ac:dyDescent="0.3">
      <c r="A1128" s="70" t="s">
        <v>3273</v>
      </c>
      <c r="B1128" s="70" t="s">
        <v>3274</v>
      </c>
      <c r="D1128" s="101" t="str">
        <f t="shared" si="17"/>
        <v>ROLTI ROLTINI</v>
      </c>
    </row>
    <row r="1129" spans="1:4" x14ac:dyDescent="0.3">
      <c r="A1129" s="70" t="s">
        <v>3275</v>
      </c>
      <c r="B1129" s="70" t="s">
        <v>3276</v>
      </c>
      <c r="D1129" s="101" t="str">
        <f t="shared" si="17"/>
        <v>RONSN RONSON</v>
      </c>
    </row>
    <row r="1130" spans="1:4" x14ac:dyDescent="0.3">
      <c r="A1130" s="70" t="s">
        <v>3277</v>
      </c>
      <c r="B1130" s="70" t="s">
        <v>3277</v>
      </c>
      <c r="D1130" s="101" t="str">
        <f t="shared" si="17"/>
        <v>ROOTO ROOTO</v>
      </c>
    </row>
    <row r="1131" spans="1:4" x14ac:dyDescent="0.3">
      <c r="A1131" s="70" t="s">
        <v>3278</v>
      </c>
      <c r="B1131" s="70" t="s">
        <v>3279</v>
      </c>
      <c r="D1131" s="101" t="str">
        <f t="shared" si="17"/>
        <v>ROYAL ROYAL GELATIN</v>
      </c>
    </row>
    <row r="1132" spans="1:4" x14ac:dyDescent="0.3">
      <c r="A1132" s="70" t="s">
        <v>3280</v>
      </c>
      <c r="B1132" s="70" t="s">
        <v>3281</v>
      </c>
      <c r="D1132" s="101" t="str">
        <f t="shared" si="17"/>
        <v>RPACK RED PACK</v>
      </c>
    </row>
    <row r="1133" spans="1:4" x14ac:dyDescent="0.3">
      <c r="A1133" s="70" t="s">
        <v>3282</v>
      </c>
      <c r="B1133" s="70" t="s">
        <v>3283</v>
      </c>
      <c r="D1133" s="101" t="str">
        <f t="shared" si="17"/>
        <v>RRUNR ROAD RUNNER</v>
      </c>
    </row>
    <row r="1134" spans="1:4" x14ac:dyDescent="0.3">
      <c r="A1134" s="70" t="s">
        <v>3284</v>
      </c>
      <c r="B1134" s="70" t="s">
        <v>3285</v>
      </c>
      <c r="D1134" s="101" t="str">
        <f t="shared" si="17"/>
        <v>RSEAL RED SEAL</v>
      </c>
    </row>
    <row r="1135" spans="1:4" x14ac:dyDescent="0.3">
      <c r="A1135" s="70" t="s">
        <v>3286</v>
      </c>
      <c r="B1135" s="70" t="s">
        <v>3287</v>
      </c>
      <c r="D1135" s="101" t="str">
        <f t="shared" si="17"/>
        <v>RSINA ROSINA</v>
      </c>
    </row>
    <row r="1136" spans="1:4" x14ac:dyDescent="0.3">
      <c r="A1136" s="70" t="s">
        <v>3288</v>
      </c>
      <c r="B1136" s="70" t="s">
        <v>3289</v>
      </c>
      <c r="D1136" s="101" t="str">
        <f t="shared" si="17"/>
        <v>RSPRG ROARING SPRING</v>
      </c>
    </row>
    <row r="1137" spans="1:4" x14ac:dyDescent="0.3">
      <c r="A1137" s="70" t="s">
        <v>3290</v>
      </c>
      <c r="B1137" s="70" t="s">
        <v>3291</v>
      </c>
      <c r="D1137" s="101" t="str">
        <f t="shared" si="17"/>
        <v>RSTAR RED STAR</v>
      </c>
    </row>
    <row r="1138" spans="1:4" x14ac:dyDescent="0.3">
      <c r="A1138" s="70" t="s">
        <v>3292</v>
      </c>
      <c r="B1138" s="70" t="s">
        <v>3293</v>
      </c>
      <c r="D1138" s="101" t="str">
        <f t="shared" si="17"/>
        <v>RSTOV RUSSELL STOVER</v>
      </c>
    </row>
    <row r="1139" spans="1:4" x14ac:dyDescent="0.3">
      <c r="A1139" s="70" t="s">
        <v>3294</v>
      </c>
      <c r="B1139" s="70" t="s">
        <v>3295</v>
      </c>
      <c r="D1139" s="101" t="str">
        <f t="shared" si="17"/>
        <v>RSW READING SODA</v>
      </c>
    </row>
    <row r="1140" spans="1:4" x14ac:dyDescent="0.3">
      <c r="A1140" s="70" t="s">
        <v>3296</v>
      </c>
      <c r="B1140" s="70" t="s">
        <v>3297</v>
      </c>
      <c r="D1140" s="101" t="str">
        <f t="shared" si="17"/>
        <v>RUBSC RUBSCHLAGER</v>
      </c>
    </row>
    <row r="1141" spans="1:4" x14ac:dyDescent="0.3">
      <c r="A1141" s="70" t="s">
        <v>3298</v>
      </c>
      <c r="B1141" s="70" t="s">
        <v>3298</v>
      </c>
      <c r="D1141" s="101" t="str">
        <f t="shared" si="17"/>
        <v>RUDI RUDI</v>
      </c>
    </row>
    <row r="1142" spans="1:4" x14ac:dyDescent="0.3">
      <c r="A1142" s="70" t="s">
        <v>3299</v>
      </c>
      <c r="B1142" s="70" t="s">
        <v>3300</v>
      </c>
      <c r="D1142" s="101" t="str">
        <f t="shared" si="17"/>
        <v>RUSSR RUSSER</v>
      </c>
    </row>
    <row r="1143" spans="1:4" x14ac:dyDescent="0.3">
      <c r="A1143" s="70" t="s">
        <v>3301</v>
      </c>
      <c r="B1143" s="70" t="s">
        <v>3302</v>
      </c>
      <c r="D1143" s="101" t="str">
        <f t="shared" si="17"/>
        <v>RVBND RIVER BEND</v>
      </c>
    </row>
    <row r="1144" spans="1:4" x14ac:dyDescent="0.3">
      <c r="A1144" s="70" t="s">
        <v>3303</v>
      </c>
      <c r="B1144" s="70" t="s">
        <v>3304</v>
      </c>
      <c r="D1144" s="101" t="str">
        <f t="shared" si="17"/>
        <v>RWHIP REDDI-WHIP</v>
      </c>
    </row>
    <row r="1145" spans="1:4" x14ac:dyDescent="0.3">
      <c r="A1145" s="70" t="s">
        <v>3305</v>
      </c>
      <c r="B1145" s="70" t="s">
        <v>3306</v>
      </c>
      <c r="D1145" s="101" t="str">
        <f t="shared" si="17"/>
        <v>RWOOD REDWOOD</v>
      </c>
    </row>
    <row r="1146" spans="1:4" x14ac:dyDescent="0.3">
      <c r="A1146" s="70" t="s">
        <v>3307</v>
      </c>
      <c r="B1146" s="70" t="s">
        <v>3308</v>
      </c>
      <c r="D1146" s="101" t="str">
        <f t="shared" si="17"/>
        <v>RWORK ROAST WORKS</v>
      </c>
    </row>
    <row r="1147" spans="1:4" x14ac:dyDescent="0.3">
      <c r="A1147" s="70" t="s">
        <v>3309</v>
      </c>
      <c r="B1147" s="70" t="s">
        <v>3310</v>
      </c>
      <c r="D1147" s="101" t="str">
        <f t="shared" si="17"/>
        <v>RXWEL ROXWELL</v>
      </c>
    </row>
    <row r="1148" spans="1:4" x14ac:dyDescent="0.3">
      <c r="A1148" s="70" t="s">
        <v>3311</v>
      </c>
      <c r="B1148" s="70" t="s">
        <v>3312</v>
      </c>
      <c r="D1148" s="101" t="str">
        <f t="shared" si="17"/>
        <v>RYBRN RAYBERN</v>
      </c>
    </row>
    <row r="1149" spans="1:4" x14ac:dyDescent="0.3">
      <c r="A1149" s="70" t="s">
        <v>3313</v>
      </c>
      <c r="B1149" s="70" t="s">
        <v>3314</v>
      </c>
      <c r="D1149" s="101" t="str">
        <f t="shared" si="17"/>
        <v>RYLCM ROYAL COMFORT</v>
      </c>
    </row>
    <row r="1150" spans="1:4" x14ac:dyDescent="0.3">
      <c r="A1150" s="70" t="s">
        <v>3315</v>
      </c>
      <c r="B1150" s="70" t="s">
        <v>3316</v>
      </c>
      <c r="D1150" s="101" t="str">
        <f t="shared" si="17"/>
        <v>RYNLD REYNOLDS</v>
      </c>
    </row>
    <row r="1151" spans="1:4" x14ac:dyDescent="0.3">
      <c r="A1151" s="70" t="s">
        <v>3317</v>
      </c>
      <c r="B1151" s="70" t="s">
        <v>3318</v>
      </c>
      <c r="D1151" s="101" t="str">
        <f t="shared" si="17"/>
        <v>RYVAC RAYOVAC</v>
      </c>
    </row>
    <row r="1152" spans="1:4" x14ac:dyDescent="0.3">
      <c r="A1152" s="70" t="s">
        <v>3319</v>
      </c>
      <c r="B1152" s="70" t="s">
        <v>3320</v>
      </c>
      <c r="D1152" s="101" t="str">
        <f t="shared" si="17"/>
        <v>S SALABLE</v>
      </c>
    </row>
    <row r="1153" spans="1:4" x14ac:dyDescent="0.3">
      <c r="A1153" s="70" t="s">
        <v>3321</v>
      </c>
      <c r="B1153" s="70" t="s">
        <v>3321</v>
      </c>
      <c r="D1153" s="101" t="str">
        <f t="shared" si="17"/>
        <v>SABRA SABRA</v>
      </c>
    </row>
    <row r="1154" spans="1:4" x14ac:dyDescent="0.3">
      <c r="A1154" s="70" t="s">
        <v>3322</v>
      </c>
      <c r="B1154" s="70" t="s">
        <v>3323</v>
      </c>
      <c r="D1154" s="101" t="str">
        <f t="shared" ref="D1154:D1217" si="18">A1154&amp;" "&amp;B1154</f>
        <v>SAHLN SAHLEN</v>
      </c>
    </row>
    <row r="1155" spans="1:4" x14ac:dyDescent="0.3">
      <c r="A1155" s="70" t="s">
        <v>3324</v>
      </c>
      <c r="B1155" s="70" t="s">
        <v>3325</v>
      </c>
      <c r="D1155" s="101" t="str">
        <f t="shared" si="18"/>
        <v>SALDA SALADA</v>
      </c>
    </row>
    <row r="1156" spans="1:4" x14ac:dyDescent="0.3">
      <c r="A1156" s="70" t="s">
        <v>3326</v>
      </c>
      <c r="B1156" s="70" t="s">
        <v>3326</v>
      </c>
      <c r="D1156" s="101" t="str">
        <f t="shared" si="18"/>
        <v>SALEM SALEM</v>
      </c>
    </row>
    <row r="1157" spans="1:4" x14ac:dyDescent="0.3">
      <c r="A1157" s="70" t="s">
        <v>3327</v>
      </c>
      <c r="B1157" s="70" t="s">
        <v>3328</v>
      </c>
      <c r="D1157" s="101" t="str">
        <f t="shared" si="18"/>
        <v>SAND SANDRIDGE</v>
      </c>
    </row>
    <row r="1158" spans="1:4" x14ac:dyDescent="0.3">
      <c r="A1158" s="70" t="s">
        <v>3329</v>
      </c>
      <c r="B1158" s="70" t="s">
        <v>3330</v>
      </c>
      <c r="D1158" s="101" t="str">
        <f t="shared" si="18"/>
        <v>SANTA SANTA FE</v>
      </c>
    </row>
    <row r="1159" spans="1:4" x14ac:dyDescent="0.3">
      <c r="A1159" s="70" t="s">
        <v>3331</v>
      </c>
      <c r="B1159" s="70" t="s">
        <v>3332</v>
      </c>
      <c r="D1159" s="101" t="str">
        <f t="shared" si="18"/>
        <v>SARAL SARA LEE</v>
      </c>
    </row>
    <row r="1160" spans="1:4" x14ac:dyDescent="0.3">
      <c r="A1160" s="70" t="s">
        <v>3333</v>
      </c>
      <c r="B1160" s="70" t="s">
        <v>3334</v>
      </c>
      <c r="D1160" s="101" t="str">
        <f t="shared" si="18"/>
        <v>SARAN SARAN WRAP</v>
      </c>
    </row>
    <row r="1161" spans="1:4" x14ac:dyDescent="0.3">
      <c r="A1161" s="70" t="s">
        <v>3335</v>
      </c>
      <c r="B1161" s="70" t="s">
        <v>3336</v>
      </c>
      <c r="D1161" s="101" t="str">
        <f t="shared" si="18"/>
        <v>SARG SARGENTO</v>
      </c>
    </row>
    <row r="1162" spans="1:4" x14ac:dyDescent="0.3">
      <c r="A1162" s="70" t="s">
        <v>3337</v>
      </c>
      <c r="B1162" s="70" t="s">
        <v>3338</v>
      </c>
      <c r="D1162" s="101" t="str">
        <f t="shared" si="18"/>
        <v>SATHR SATHERS</v>
      </c>
    </row>
    <row r="1163" spans="1:4" x14ac:dyDescent="0.3">
      <c r="A1163" s="70" t="s">
        <v>3339</v>
      </c>
      <c r="B1163" s="70" t="s">
        <v>3339</v>
      </c>
      <c r="D1163" s="101" t="str">
        <f t="shared" si="18"/>
        <v>SAUER SAUER</v>
      </c>
    </row>
    <row r="1164" spans="1:4" x14ac:dyDescent="0.3">
      <c r="A1164" s="70" t="s">
        <v>3340</v>
      </c>
      <c r="B1164" s="70" t="s">
        <v>3340</v>
      </c>
      <c r="D1164" s="101" t="str">
        <f t="shared" si="18"/>
        <v>SAVOR SAVOR</v>
      </c>
    </row>
    <row r="1165" spans="1:4" x14ac:dyDescent="0.3">
      <c r="A1165" s="70" t="s">
        <v>3341</v>
      </c>
      <c r="B1165" s="70" t="s">
        <v>3342</v>
      </c>
      <c r="D1165" s="101" t="str">
        <f t="shared" si="18"/>
        <v>SBACK SILVERBACK</v>
      </c>
    </row>
    <row r="1166" spans="1:4" x14ac:dyDescent="0.3">
      <c r="A1166" s="70" t="s">
        <v>3343</v>
      </c>
      <c r="B1166" s="70" t="s">
        <v>3344</v>
      </c>
      <c r="D1166" s="101" t="str">
        <f t="shared" si="18"/>
        <v>SBR SWEET BABY RAYS</v>
      </c>
    </row>
    <row r="1167" spans="1:4" x14ac:dyDescent="0.3">
      <c r="A1167" s="70" t="s">
        <v>3345</v>
      </c>
      <c r="B1167" s="70" t="s">
        <v>3346</v>
      </c>
      <c r="D1167" s="101" t="str">
        <f t="shared" si="18"/>
        <v>SBRST STARBURST</v>
      </c>
    </row>
    <row r="1168" spans="1:4" x14ac:dyDescent="0.3">
      <c r="A1168" s="70" t="s">
        <v>3347</v>
      </c>
      <c r="B1168" s="70" t="s">
        <v>3348</v>
      </c>
      <c r="D1168" s="101" t="str">
        <f t="shared" si="18"/>
        <v>SCHNR SCHOONER</v>
      </c>
    </row>
    <row r="1169" spans="1:4" x14ac:dyDescent="0.3">
      <c r="A1169" s="70" t="s">
        <v>3349</v>
      </c>
      <c r="B1169" s="70" t="s">
        <v>3350</v>
      </c>
      <c r="D1169" s="101" t="str">
        <f t="shared" si="18"/>
        <v>SCHRB SCHRIBER</v>
      </c>
    </row>
    <row r="1170" spans="1:4" x14ac:dyDescent="0.3">
      <c r="A1170" s="70" t="s">
        <v>3351</v>
      </c>
      <c r="B1170" s="70" t="s">
        <v>3352</v>
      </c>
      <c r="D1170" s="101" t="str">
        <f t="shared" si="18"/>
        <v>SCHVO SCHIAVO</v>
      </c>
    </row>
    <row r="1171" spans="1:4" x14ac:dyDescent="0.3">
      <c r="A1171" s="70" t="s">
        <v>3353</v>
      </c>
      <c r="B1171" s="70" t="s">
        <v>3354</v>
      </c>
      <c r="D1171" s="101" t="str">
        <f t="shared" si="18"/>
        <v>SCNCI SCUNCI</v>
      </c>
    </row>
    <row r="1172" spans="1:4" x14ac:dyDescent="0.3">
      <c r="A1172" s="70" t="s">
        <v>3355</v>
      </c>
      <c r="B1172" s="70" t="s">
        <v>3355</v>
      </c>
      <c r="D1172" s="101" t="str">
        <f t="shared" si="18"/>
        <v>SCOTT SCOTT</v>
      </c>
    </row>
    <row r="1173" spans="1:4" x14ac:dyDescent="0.3">
      <c r="A1173" s="70" t="s">
        <v>3356</v>
      </c>
      <c r="B1173" s="70" t="s">
        <v>3357</v>
      </c>
      <c r="D1173" s="101" t="str">
        <f t="shared" si="18"/>
        <v>SCRPT SCRIPTO</v>
      </c>
    </row>
    <row r="1174" spans="1:4" x14ac:dyDescent="0.3">
      <c r="A1174" s="70" t="s">
        <v>3358</v>
      </c>
      <c r="B1174" s="70" t="s">
        <v>3359</v>
      </c>
      <c r="D1174" s="101" t="str">
        <f t="shared" si="18"/>
        <v>SCRSS SOUTHERN CROSS</v>
      </c>
    </row>
    <row r="1175" spans="1:4" x14ac:dyDescent="0.3">
      <c r="A1175" s="70" t="s">
        <v>3360</v>
      </c>
      <c r="B1175" s="70" t="s">
        <v>3361</v>
      </c>
      <c r="D1175" s="101" t="str">
        <f t="shared" si="18"/>
        <v>SDONE SIMPLY DONE</v>
      </c>
    </row>
    <row r="1176" spans="1:4" x14ac:dyDescent="0.3">
      <c r="A1176" s="70" t="s">
        <v>3362</v>
      </c>
      <c r="B1176" s="70" t="s">
        <v>3363</v>
      </c>
      <c r="D1176" s="101" t="str">
        <f t="shared" si="18"/>
        <v>SECND SECOND NATURE</v>
      </c>
    </row>
    <row r="1177" spans="1:4" x14ac:dyDescent="0.3">
      <c r="A1177" s="70" t="s">
        <v>3364</v>
      </c>
      <c r="B1177" s="70" t="s">
        <v>3365</v>
      </c>
      <c r="D1177" s="101" t="str">
        <f t="shared" si="18"/>
        <v>SECRT SECRET</v>
      </c>
    </row>
    <row r="1178" spans="1:4" x14ac:dyDescent="0.3">
      <c r="A1178" s="70" t="s">
        <v>3366</v>
      </c>
      <c r="B1178" s="70" t="s">
        <v>3367</v>
      </c>
      <c r="D1178" s="101" t="str">
        <f t="shared" si="18"/>
        <v>SELCT SELECT BRAND</v>
      </c>
    </row>
    <row r="1179" spans="1:4" x14ac:dyDescent="0.3">
      <c r="A1179" s="70" t="s">
        <v>3368</v>
      </c>
      <c r="B1179" s="70" t="s">
        <v>3369</v>
      </c>
      <c r="D1179" s="101" t="str">
        <f t="shared" si="18"/>
        <v>SELTZ SELTZER</v>
      </c>
    </row>
    <row r="1180" spans="1:4" x14ac:dyDescent="0.3">
      <c r="A1180" s="70" t="s">
        <v>3370</v>
      </c>
      <c r="B1180" s="70" t="s">
        <v>3371</v>
      </c>
      <c r="D1180" s="101" t="str">
        <f t="shared" si="18"/>
        <v>SENCA SENECA</v>
      </c>
    </row>
    <row r="1181" spans="1:4" x14ac:dyDescent="0.3">
      <c r="A1181" s="70" t="s">
        <v>3372</v>
      </c>
      <c r="B1181" s="70" t="s">
        <v>3373</v>
      </c>
      <c r="D1181" s="101" t="str">
        <f t="shared" si="18"/>
        <v>SENOR SENOR RICO</v>
      </c>
    </row>
    <row r="1182" spans="1:4" x14ac:dyDescent="0.3">
      <c r="A1182" s="70" t="s">
        <v>3374</v>
      </c>
      <c r="B1182" s="70" t="s">
        <v>3375</v>
      </c>
      <c r="D1182" s="101" t="str">
        <f t="shared" si="18"/>
        <v>SFACT SNACK FACTORY</v>
      </c>
    </row>
    <row r="1183" spans="1:4" x14ac:dyDescent="0.3">
      <c r="A1183" s="70" t="s">
        <v>3376</v>
      </c>
      <c r="B1183" s="70" t="s">
        <v>3377</v>
      </c>
      <c r="D1183" s="101" t="str">
        <f t="shared" si="18"/>
        <v>SFAIR STATE FAIR</v>
      </c>
    </row>
    <row r="1184" spans="1:4" x14ac:dyDescent="0.3">
      <c r="A1184" s="70" t="s">
        <v>3378</v>
      </c>
      <c r="B1184" s="70" t="s">
        <v>3379</v>
      </c>
      <c r="D1184" s="101" t="str">
        <f t="shared" si="18"/>
        <v>SFIEL SUNFIELD</v>
      </c>
    </row>
    <row r="1185" spans="1:4" x14ac:dyDescent="0.3">
      <c r="A1185" s="70" t="s">
        <v>3380</v>
      </c>
      <c r="B1185" s="70" t="s">
        <v>3381</v>
      </c>
      <c r="D1185" s="101" t="str">
        <f t="shared" si="18"/>
        <v>SFLOS SNOWFLOSS</v>
      </c>
    </row>
    <row r="1186" spans="1:4" x14ac:dyDescent="0.3">
      <c r="A1186" s="70" t="s">
        <v>3382</v>
      </c>
      <c r="B1186" s="70" t="s">
        <v>3383</v>
      </c>
      <c r="D1186" s="101" t="str">
        <f t="shared" si="18"/>
        <v>SFOOD SOUTHERN FOODS</v>
      </c>
    </row>
    <row r="1187" spans="1:4" x14ac:dyDescent="0.3">
      <c r="A1187" s="70" t="s">
        <v>3384</v>
      </c>
      <c r="B1187" s="70" t="s">
        <v>3385</v>
      </c>
      <c r="D1187" s="101" t="str">
        <f t="shared" si="18"/>
        <v>SGIOR SAN GIORGIO</v>
      </c>
    </row>
    <row r="1188" spans="1:4" x14ac:dyDescent="0.3">
      <c r="A1188" s="70" t="s">
        <v>3386</v>
      </c>
      <c r="B1188" s="70" t="s">
        <v>3386</v>
      </c>
      <c r="D1188" s="101" t="str">
        <f t="shared" si="18"/>
        <v>SHELL SHELL</v>
      </c>
    </row>
    <row r="1189" spans="1:4" x14ac:dyDescent="0.3">
      <c r="A1189" s="70" t="s">
        <v>3387</v>
      </c>
      <c r="B1189" s="70" t="s">
        <v>3388</v>
      </c>
      <c r="D1189" s="101" t="str">
        <f t="shared" si="18"/>
        <v>SHIFT SHIFT TECH</v>
      </c>
    </row>
    <row r="1190" spans="1:4" x14ac:dyDescent="0.3">
      <c r="A1190" s="70" t="s">
        <v>3389</v>
      </c>
      <c r="B1190" s="70" t="s">
        <v>3390</v>
      </c>
      <c r="D1190" s="101" t="str">
        <f t="shared" si="18"/>
        <v>SHKBK SHAKE N BAKE</v>
      </c>
    </row>
    <row r="1191" spans="1:4" x14ac:dyDescent="0.3">
      <c r="A1191" s="70" t="s">
        <v>3391</v>
      </c>
      <c r="B1191" s="70" t="s">
        <v>3391</v>
      </c>
      <c r="D1191" s="101" t="str">
        <f t="shared" si="18"/>
        <v>SHOW SHOW</v>
      </c>
    </row>
    <row r="1192" spans="1:4" x14ac:dyDescent="0.3">
      <c r="A1192" s="70" t="s">
        <v>3392</v>
      </c>
      <c r="B1192" s="70" t="s">
        <v>3393</v>
      </c>
      <c r="D1192" s="101" t="str">
        <f t="shared" si="18"/>
        <v>SHRLY SHIRLEY'S</v>
      </c>
    </row>
    <row r="1193" spans="1:4" x14ac:dyDescent="0.3">
      <c r="A1193" s="70" t="s">
        <v>3394</v>
      </c>
      <c r="B1193" s="70" t="s">
        <v>3395</v>
      </c>
      <c r="D1193" s="101" t="str">
        <f t="shared" si="18"/>
        <v>SILVR SILVER CREEK</v>
      </c>
    </row>
    <row r="1194" spans="1:4" x14ac:dyDescent="0.3">
      <c r="A1194" s="70" t="s">
        <v>3396</v>
      </c>
      <c r="B1194" s="70" t="s">
        <v>3397</v>
      </c>
      <c r="D1194" s="101" t="str">
        <f t="shared" si="18"/>
        <v>SIMIL SIMILAC</v>
      </c>
    </row>
    <row r="1195" spans="1:4" x14ac:dyDescent="0.3">
      <c r="A1195" s="70" t="s">
        <v>3398</v>
      </c>
      <c r="B1195" s="70" t="s">
        <v>3399</v>
      </c>
      <c r="D1195" s="101" t="str">
        <f t="shared" si="18"/>
        <v>SIMNZ SIMONIZ</v>
      </c>
    </row>
    <row r="1196" spans="1:4" x14ac:dyDescent="0.3">
      <c r="A1196" s="70" t="s">
        <v>3400</v>
      </c>
      <c r="B1196" s="70" t="s">
        <v>3401</v>
      </c>
      <c r="D1196" s="101" t="str">
        <f t="shared" si="18"/>
        <v>SIMPL SIMPLY POTATOES</v>
      </c>
    </row>
    <row r="1197" spans="1:4" x14ac:dyDescent="0.3">
      <c r="A1197" s="70" t="s">
        <v>3402</v>
      </c>
      <c r="B1197" s="70" t="s">
        <v>3403</v>
      </c>
      <c r="D1197" s="101" t="str">
        <f t="shared" si="18"/>
        <v>SIRWR S WALT RALEIGH</v>
      </c>
    </row>
    <row r="1198" spans="1:4" x14ac:dyDescent="0.3">
      <c r="A1198" s="70" t="s">
        <v>3404</v>
      </c>
      <c r="B1198" s="70" t="s">
        <v>3405</v>
      </c>
      <c r="D1198" s="101" t="str">
        <f t="shared" si="18"/>
        <v>SIVES ST IVES</v>
      </c>
    </row>
    <row r="1199" spans="1:4" x14ac:dyDescent="0.3">
      <c r="A1199" s="70" t="s">
        <v>3406</v>
      </c>
      <c r="B1199" s="70" t="s">
        <v>3407</v>
      </c>
      <c r="D1199" s="101" t="str">
        <f t="shared" si="18"/>
        <v>SJELL SURE JELL</v>
      </c>
    </row>
    <row r="1200" spans="1:4" x14ac:dyDescent="0.3">
      <c r="A1200" s="70" t="s">
        <v>3408</v>
      </c>
      <c r="B1200" s="70" t="s">
        <v>3409</v>
      </c>
      <c r="D1200" s="101" t="str">
        <f t="shared" si="18"/>
        <v>SJOES SMOKIN JOES</v>
      </c>
    </row>
    <row r="1201" spans="1:4" x14ac:dyDescent="0.3">
      <c r="A1201" s="70" t="s">
        <v>3410</v>
      </c>
      <c r="B1201" s="70" t="s">
        <v>3411</v>
      </c>
      <c r="D1201" s="101" t="str">
        <f t="shared" si="18"/>
        <v>SKINT SKINTIMATE</v>
      </c>
    </row>
    <row r="1202" spans="1:4" x14ac:dyDescent="0.3">
      <c r="A1202" s="70" t="s">
        <v>3412</v>
      </c>
      <c r="B1202" s="70" t="s">
        <v>3413</v>
      </c>
      <c r="D1202" s="101" t="str">
        <f t="shared" si="18"/>
        <v>SKIPY SKIPPY</v>
      </c>
    </row>
    <row r="1203" spans="1:4" x14ac:dyDescent="0.3">
      <c r="A1203" s="70" t="s">
        <v>3414</v>
      </c>
      <c r="B1203" s="70" t="s">
        <v>3415</v>
      </c>
      <c r="D1203" s="101" t="str">
        <f t="shared" si="18"/>
        <v>SKIST STARKIST</v>
      </c>
    </row>
    <row r="1204" spans="1:4" x14ac:dyDescent="0.3">
      <c r="A1204" s="70" t="s">
        <v>3416</v>
      </c>
      <c r="B1204" s="70" t="s">
        <v>3416</v>
      </c>
      <c r="D1204" s="101" t="str">
        <f t="shared" si="18"/>
        <v>SKOAL SKOAL</v>
      </c>
    </row>
    <row r="1205" spans="1:4" x14ac:dyDescent="0.3">
      <c r="A1205" s="70" t="s">
        <v>3417</v>
      </c>
      <c r="B1205" s="70" t="s">
        <v>3418</v>
      </c>
      <c r="D1205" s="101" t="str">
        <f t="shared" si="18"/>
        <v>SKTTL SKITTLES</v>
      </c>
    </row>
    <row r="1206" spans="1:4" x14ac:dyDescent="0.3">
      <c r="A1206" s="70" t="s">
        <v>3419</v>
      </c>
      <c r="B1206" s="70" t="s">
        <v>3419</v>
      </c>
      <c r="D1206" s="101" t="str">
        <f t="shared" si="18"/>
        <v>SKYN SKYN</v>
      </c>
    </row>
    <row r="1207" spans="1:4" x14ac:dyDescent="0.3">
      <c r="A1207" s="70" t="s">
        <v>3420</v>
      </c>
      <c r="B1207" s="70" t="s">
        <v>3421</v>
      </c>
      <c r="D1207" s="101" t="str">
        <f t="shared" si="18"/>
        <v>SLIMJ SLIM JIM</v>
      </c>
    </row>
    <row r="1208" spans="1:4" x14ac:dyDescent="0.3">
      <c r="A1208" s="70" t="s">
        <v>3422</v>
      </c>
      <c r="B1208" s="70" t="s">
        <v>3423</v>
      </c>
      <c r="D1208" s="101" t="str">
        <f t="shared" si="18"/>
        <v>SLUIS SAN LUIS</v>
      </c>
    </row>
    <row r="1209" spans="1:4" x14ac:dyDescent="0.3">
      <c r="A1209" s="70" t="s">
        <v>3424</v>
      </c>
      <c r="B1209" s="70" t="s">
        <v>3425</v>
      </c>
      <c r="D1209" s="101" t="str">
        <f t="shared" si="18"/>
        <v>SMAID SUN MAID</v>
      </c>
    </row>
    <row r="1210" spans="1:4" x14ac:dyDescent="0.3">
      <c r="A1210" s="70" t="s">
        <v>3426</v>
      </c>
      <c r="B1210" s="70" t="s">
        <v>3427</v>
      </c>
      <c r="D1210" s="101" t="str">
        <f t="shared" si="18"/>
        <v>SMART SMART ONE</v>
      </c>
    </row>
    <row r="1211" spans="1:4" x14ac:dyDescent="0.3">
      <c r="A1211" s="70" t="s">
        <v>3428</v>
      </c>
      <c r="B1211" s="70" t="s">
        <v>3429</v>
      </c>
      <c r="D1211" s="101" t="str">
        <f t="shared" si="18"/>
        <v>SMASH SMASHMALLOW</v>
      </c>
    </row>
    <row r="1212" spans="1:4" x14ac:dyDescent="0.3">
      <c r="A1212" s="70" t="s">
        <v>3430</v>
      </c>
      <c r="B1212" s="70" t="s">
        <v>3431</v>
      </c>
      <c r="D1212" s="101" t="str">
        <f t="shared" si="18"/>
        <v>SMFLD SMITHFIELD</v>
      </c>
    </row>
    <row r="1213" spans="1:4" x14ac:dyDescent="0.3">
      <c r="A1213" s="70" t="s">
        <v>3432</v>
      </c>
      <c r="B1213" s="70" t="s">
        <v>3433</v>
      </c>
      <c r="D1213" s="101" t="str">
        <f t="shared" si="18"/>
        <v>SMILL STONEMILL</v>
      </c>
    </row>
    <row r="1214" spans="1:4" x14ac:dyDescent="0.3">
      <c r="A1214" s="70" t="s">
        <v>3434</v>
      </c>
      <c r="B1214" s="70" t="s">
        <v>3435</v>
      </c>
      <c r="D1214" s="101" t="str">
        <f t="shared" si="18"/>
        <v>SMITH SMITH'S</v>
      </c>
    </row>
    <row r="1215" spans="1:4" x14ac:dyDescent="0.3">
      <c r="A1215" s="70" t="s">
        <v>3436</v>
      </c>
      <c r="B1215" s="70" t="s">
        <v>3437</v>
      </c>
      <c r="D1215" s="101" t="str">
        <f t="shared" si="18"/>
        <v>SMKCH SMOKERS CHOICE</v>
      </c>
    </row>
    <row r="1216" spans="1:4" x14ac:dyDescent="0.3">
      <c r="A1216" s="70" t="s">
        <v>3438</v>
      </c>
      <c r="B1216" s="70" t="s">
        <v>3439</v>
      </c>
      <c r="D1216" s="101" t="str">
        <f t="shared" si="18"/>
        <v>SMKNG SMOKIN G</v>
      </c>
    </row>
    <row r="1217" spans="1:4" x14ac:dyDescent="0.3">
      <c r="A1217" s="70" t="s">
        <v>3440</v>
      </c>
      <c r="B1217" s="70" t="s">
        <v>3441</v>
      </c>
      <c r="D1217" s="101" t="str">
        <f t="shared" si="18"/>
        <v>SMKPD SMOKERS PRIDE</v>
      </c>
    </row>
    <row r="1218" spans="1:4" x14ac:dyDescent="0.3">
      <c r="A1218" s="70" t="s">
        <v>3442</v>
      </c>
      <c r="B1218" s="70" t="s">
        <v>3443</v>
      </c>
      <c r="D1218" s="101" t="str">
        <f t="shared" ref="D1218:D1281" si="19">A1218&amp;" "&amp;B1218</f>
        <v>SMOKX SMOKE X</v>
      </c>
    </row>
    <row r="1219" spans="1:4" x14ac:dyDescent="0.3">
      <c r="A1219" s="70" t="s">
        <v>3444</v>
      </c>
      <c r="B1219" s="70" t="s">
        <v>3445</v>
      </c>
      <c r="D1219" s="101" t="str">
        <f t="shared" si="19"/>
        <v>SMOKY SMOKEY MOUNTAIN</v>
      </c>
    </row>
    <row r="1220" spans="1:4" x14ac:dyDescent="0.3">
      <c r="A1220" s="70" t="s">
        <v>3446</v>
      </c>
      <c r="B1220" s="70" t="s">
        <v>3447</v>
      </c>
      <c r="D1220" s="101" t="str">
        <f t="shared" si="19"/>
        <v>SMPLY SIMPLY</v>
      </c>
    </row>
    <row r="1221" spans="1:4" x14ac:dyDescent="0.3">
      <c r="A1221" s="70" t="s">
        <v>3448</v>
      </c>
      <c r="B1221" s="70" t="s">
        <v>3449</v>
      </c>
      <c r="D1221" s="101" t="str">
        <f t="shared" si="19"/>
        <v>SMUCK SMUCKER'S</v>
      </c>
    </row>
    <row r="1222" spans="1:4" x14ac:dyDescent="0.3">
      <c r="A1222" s="70" t="s">
        <v>3450</v>
      </c>
      <c r="B1222" s="70" t="s">
        <v>3451</v>
      </c>
      <c r="D1222" s="101" t="str">
        <f t="shared" si="19"/>
        <v>SNDNC SUNDANCE</v>
      </c>
    </row>
    <row r="1223" spans="1:4" x14ac:dyDescent="0.3">
      <c r="A1223" s="70" t="s">
        <v>3452</v>
      </c>
      <c r="B1223" s="70" t="s">
        <v>3453</v>
      </c>
      <c r="D1223" s="101" t="str">
        <f t="shared" si="19"/>
        <v>SNDRS SANDERS</v>
      </c>
    </row>
    <row r="1224" spans="1:4" x14ac:dyDescent="0.3">
      <c r="A1224" s="70" t="s">
        <v>3454</v>
      </c>
      <c r="B1224" s="70" t="s">
        <v>3455</v>
      </c>
      <c r="D1224" s="101" t="str">
        <f t="shared" si="19"/>
        <v>SNICK SNICKERS</v>
      </c>
    </row>
    <row r="1225" spans="1:4" x14ac:dyDescent="0.3">
      <c r="A1225" s="70" t="s">
        <v>3456</v>
      </c>
      <c r="B1225" s="70" t="s">
        <v>3457</v>
      </c>
      <c r="D1225" s="101" t="str">
        <f t="shared" si="19"/>
        <v>SNLOW SWEET N LOW</v>
      </c>
    </row>
    <row r="1226" spans="1:4" x14ac:dyDescent="0.3">
      <c r="A1226" s="70" t="s">
        <v>3458</v>
      </c>
      <c r="B1226" s="70" t="s">
        <v>3459</v>
      </c>
      <c r="D1226" s="101" t="str">
        <f t="shared" si="19"/>
        <v>SNSHN SUNSHINE</v>
      </c>
    </row>
    <row r="1227" spans="1:4" x14ac:dyDescent="0.3">
      <c r="A1227" s="70" t="s">
        <v>3460</v>
      </c>
      <c r="B1227" s="70" t="s">
        <v>3461</v>
      </c>
      <c r="D1227" s="101" t="str">
        <f t="shared" si="19"/>
        <v>SNVLY SUN VALLEY</v>
      </c>
    </row>
    <row r="1228" spans="1:4" x14ac:dyDescent="0.3">
      <c r="A1228" s="70" t="s">
        <v>3462</v>
      </c>
      <c r="B1228" s="70" t="s">
        <v>3463</v>
      </c>
      <c r="D1228" s="101" t="str">
        <f t="shared" si="19"/>
        <v>SNYDR SNYDER'S</v>
      </c>
    </row>
    <row r="1229" spans="1:4" x14ac:dyDescent="0.3">
      <c r="A1229" s="70" t="s">
        <v>3464</v>
      </c>
      <c r="B1229" s="70" t="s">
        <v>3465</v>
      </c>
      <c r="D1229" s="101" t="str">
        <f t="shared" si="19"/>
        <v>SO SO DELI &amp; MEAT</v>
      </c>
    </row>
    <row r="1230" spans="1:4" x14ac:dyDescent="0.3">
      <c r="A1230" s="70" t="s">
        <v>3466</v>
      </c>
      <c r="B1230" s="70" t="s">
        <v>3466</v>
      </c>
      <c r="D1230" s="101" t="str">
        <f t="shared" si="19"/>
        <v>SOHO SOHO</v>
      </c>
    </row>
    <row r="1231" spans="1:4" x14ac:dyDescent="0.3">
      <c r="A1231" s="70" t="s">
        <v>3467</v>
      </c>
      <c r="B1231" s="70" t="s">
        <v>3468</v>
      </c>
      <c r="D1231" s="101" t="str">
        <f t="shared" si="19"/>
        <v>SOLCN SOLARCAINE</v>
      </c>
    </row>
    <row r="1232" spans="1:4" x14ac:dyDescent="0.3">
      <c r="A1232" s="70" t="s">
        <v>3469</v>
      </c>
      <c r="B1232" s="70" t="s">
        <v>3469</v>
      </c>
      <c r="D1232" s="101" t="str">
        <f t="shared" si="19"/>
        <v>SOLEY SOLEY</v>
      </c>
    </row>
    <row r="1233" spans="1:4" x14ac:dyDescent="0.3">
      <c r="A1233" s="70" t="s">
        <v>3470</v>
      </c>
      <c r="B1233" s="70" t="s">
        <v>3470</v>
      </c>
      <c r="D1233" s="101" t="str">
        <f t="shared" si="19"/>
        <v>SOLO SOLO</v>
      </c>
    </row>
    <row r="1234" spans="1:4" x14ac:dyDescent="0.3">
      <c r="A1234" s="70" t="s">
        <v>3471</v>
      </c>
      <c r="B1234" s="70" t="s">
        <v>3472</v>
      </c>
      <c r="D1234" s="101" t="str">
        <f t="shared" si="19"/>
        <v>SONMA SONOMA</v>
      </c>
    </row>
    <row r="1235" spans="1:4" x14ac:dyDescent="0.3">
      <c r="A1235" s="70" t="s">
        <v>3473</v>
      </c>
      <c r="B1235" s="70" t="s">
        <v>3474</v>
      </c>
      <c r="D1235" s="101" t="str">
        <f t="shared" si="19"/>
        <v>SOUPS SOUP SUPREME</v>
      </c>
    </row>
    <row r="1236" spans="1:4" x14ac:dyDescent="0.3">
      <c r="A1236" s="70" t="s">
        <v>3475</v>
      </c>
      <c r="B1236" s="70" t="s">
        <v>3476</v>
      </c>
      <c r="D1236" s="101" t="str">
        <f t="shared" si="19"/>
        <v>SOURP SOUR PATCH</v>
      </c>
    </row>
    <row r="1237" spans="1:4" x14ac:dyDescent="0.3">
      <c r="A1237" s="70" t="s">
        <v>3477</v>
      </c>
      <c r="B1237" s="70" t="s">
        <v>3477</v>
      </c>
      <c r="D1237" s="101" t="str">
        <f t="shared" si="19"/>
        <v>SPAM SPAM</v>
      </c>
    </row>
    <row r="1238" spans="1:4" x14ac:dyDescent="0.3">
      <c r="A1238" s="70" t="s">
        <v>3478</v>
      </c>
      <c r="B1238" s="70" t="s">
        <v>3479</v>
      </c>
      <c r="D1238" s="101" t="str">
        <f t="shared" si="19"/>
        <v>SPANG SPANGLER</v>
      </c>
    </row>
    <row r="1239" spans="1:4" x14ac:dyDescent="0.3">
      <c r="A1239" s="70" t="s">
        <v>3480</v>
      </c>
      <c r="B1239" s="70" t="s">
        <v>3481</v>
      </c>
      <c r="D1239" s="101" t="str">
        <f t="shared" si="19"/>
        <v>SPARK SPARKLE</v>
      </c>
    </row>
    <row r="1240" spans="1:4" x14ac:dyDescent="0.3">
      <c r="A1240" s="70" t="s">
        <v>3482</v>
      </c>
      <c r="B1240" s="70" t="s">
        <v>3483</v>
      </c>
      <c r="D1240" s="101" t="str">
        <f t="shared" si="19"/>
        <v>SPBAK SPECIALTY BAKER</v>
      </c>
    </row>
    <row r="1241" spans="1:4" x14ac:dyDescent="0.3">
      <c r="A1241" s="70" t="s">
        <v>3484</v>
      </c>
      <c r="B1241" s="70" t="s">
        <v>3485</v>
      </c>
      <c r="D1241" s="101" t="str">
        <f t="shared" si="19"/>
        <v>SPECT SPECTRACIDE</v>
      </c>
    </row>
    <row r="1242" spans="1:4" x14ac:dyDescent="0.3">
      <c r="A1242" s="70" t="s">
        <v>3486</v>
      </c>
      <c r="B1242" s="70" t="s">
        <v>3487</v>
      </c>
      <c r="D1242" s="101" t="str">
        <f t="shared" si="19"/>
        <v>SPIC SPIC &amp; SPAN</v>
      </c>
    </row>
    <row r="1243" spans="1:4" x14ac:dyDescent="0.3">
      <c r="A1243" s="70" t="s">
        <v>3488</v>
      </c>
      <c r="B1243" s="70" t="s">
        <v>3489</v>
      </c>
      <c r="D1243" s="101" t="str">
        <f t="shared" si="19"/>
        <v>SPICE SPICE SUPREME</v>
      </c>
    </row>
    <row r="1244" spans="1:4" x14ac:dyDescent="0.3">
      <c r="A1244" s="70" t="s">
        <v>3490</v>
      </c>
      <c r="B1244" s="70" t="s">
        <v>3491</v>
      </c>
      <c r="D1244" s="101" t="str">
        <f t="shared" si="19"/>
        <v>SPIOR SUPERIOR</v>
      </c>
    </row>
    <row r="1245" spans="1:4" x14ac:dyDescent="0.3">
      <c r="A1245" s="70" t="s">
        <v>3492</v>
      </c>
      <c r="B1245" s="70" t="s">
        <v>3493</v>
      </c>
      <c r="D1245" s="101" t="str">
        <f t="shared" si="19"/>
        <v>SPLND SPLENDA</v>
      </c>
    </row>
    <row r="1246" spans="1:4" x14ac:dyDescent="0.3">
      <c r="A1246" s="70" t="s">
        <v>3494</v>
      </c>
      <c r="B1246" s="70" t="s">
        <v>3495</v>
      </c>
      <c r="D1246" s="101" t="str">
        <f t="shared" si="19"/>
        <v>SPMTC SUPERMATIC</v>
      </c>
    </row>
    <row r="1247" spans="1:4" x14ac:dyDescent="0.3">
      <c r="A1247" s="70" t="s">
        <v>3496</v>
      </c>
      <c r="B1247" s="70" t="s">
        <v>3497</v>
      </c>
      <c r="D1247" s="101" t="str">
        <f t="shared" si="19"/>
        <v>SPRID SOUTHERN PRIDE</v>
      </c>
    </row>
    <row r="1248" spans="1:4" x14ac:dyDescent="0.3">
      <c r="A1248" s="70" t="s">
        <v>3498</v>
      </c>
      <c r="B1248" s="70" t="s">
        <v>3499</v>
      </c>
      <c r="D1248" s="101" t="str">
        <f t="shared" si="19"/>
        <v>SPRPZ SUPER PRETZEL</v>
      </c>
    </row>
    <row r="1249" spans="1:4" x14ac:dyDescent="0.3">
      <c r="A1249" s="70" t="s">
        <v>3500</v>
      </c>
      <c r="B1249" s="70" t="s">
        <v>3501</v>
      </c>
      <c r="D1249" s="101" t="str">
        <f t="shared" si="19"/>
        <v>SPRRW SPARROW</v>
      </c>
    </row>
    <row r="1250" spans="1:4" x14ac:dyDescent="0.3">
      <c r="A1250" s="70" t="s">
        <v>3502</v>
      </c>
      <c r="B1250" s="70" t="s">
        <v>3503</v>
      </c>
      <c r="D1250" s="101" t="str">
        <f t="shared" si="19"/>
        <v>SPRTE SPRITE</v>
      </c>
    </row>
    <row r="1251" spans="1:4" x14ac:dyDescent="0.3">
      <c r="A1251" s="70" t="s">
        <v>3504</v>
      </c>
      <c r="B1251" s="70" t="s">
        <v>3505</v>
      </c>
      <c r="D1251" s="101" t="str">
        <f t="shared" si="19"/>
        <v>SPRTN SPARTAN</v>
      </c>
    </row>
    <row r="1252" spans="1:4" x14ac:dyDescent="0.3">
      <c r="A1252" s="70" t="s">
        <v>3506</v>
      </c>
      <c r="B1252" s="70" t="s">
        <v>3507</v>
      </c>
      <c r="D1252" s="101" t="str">
        <f t="shared" si="19"/>
        <v>SQUAR SQUARE</v>
      </c>
    </row>
    <row r="1253" spans="1:4" x14ac:dyDescent="0.3">
      <c r="A1253" s="70" t="s">
        <v>3508</v>
      </c>
      <c r="B1253" s="70" t="s">
        <v>3509</v>
      </c>
      <c r="D1253" s="101" t="str">
        <f t="shared" si="19"/>
        <v>SSPEC SOUTHERN SPEC</v>
      </c>
    </row>
    <row r="1254" spans="1:4" x14ac:dyDescent="0.3">
      <c r="A1254" s="70" t="s">
        <v>3510</v>
      </c>
      <c r="B1254" s="70" t="s">
        <v>3511</v>
      </c>
      <c r="D1254" s="101" t="str">
        <f t="shared" si="19"/>
        <v>SSPNG SILVER SPRINGS</v>
      </c>
    </row>
    <row r="1255" spans="1:4" x14ac:dyDescent="0.3">
      <c r="A1255" s="70" t="s">
        <v>3512</v>
      </c>
      <c r="B1255" s="70" t="s">
        <v>3513</v>
      </c>
      <c r="D1255" s="101" t="str">
        <f t="shared" si="19"/>
        <v>SSTAR SILVER STAR</v>
      </c>
    </row>
    <row r="1256" spans="1:4" x14ac:dyDescent="0.3">
      <c r="A1256" s="70" t="s">
        <v>3514</v>
      </c>
      <c r="B1256" s="70" t="s">
        <v>3515</v>
      </c>
      <c r="D1256" s="101" t="str">
        <f t="shared" si="19"/>
        <v>SSTEL SOUTH STEEL</v>
      </c>
    </row>
    <row r="1257" spans="1:4" x14ac:dyDescent="0.3">
      <c r="A1257" s="70" t="s">
        <v>3516</v>
      </c>
      <c r="B1257" s="70" t="s">
        <v>3517</v>
      </c>
      <c r="D1257" s="101" t="str">
        <f t="shared" si="19"/>
        <v>STAKR STACKER</v>
      </c>
    </row>
    <row r="1258" spans="1:4" x14ac:dyDescent="0.3">
      <c r="A1258" s="70" t="s">
        <v>3518</v>
      </c>
      <c r="B1258" s="70" t="s">
        <v>3519</v>
      </c>
      <c r="D1258" s="101" t="str">
        <f t="shared" si="19"/>
        <v>STANS STANISLAUS</v>
      </c>
    </row>
    <row r="1259" spans="1:4" x14ac:dyDescent="0.3">
      <c r="A1259" s="70" t="s">
        <v>3520</v>
      </c>
      <c r="B1259" s="70" t="s">
        <v>3520</v>
      </c>
      <c r="D1259" s="101" t="str">
        <f t="shared" si="19"/>
        <v>STARR STARR</v>
      </c>
    </row>
    <row r="1260" spans="1:4" x14ac:dyDescent="0.3">
      <c r="A1260" s="70" t="s">
        <v>3521</v>
      </c>
      <c r="B1260" s="70" t="s">
        <v>3522</v>
      </c>
      <c r="D1260" s="101" t="str">
        <f t="shared" si="19"/>
        <v>STAUF STAUFFER'S</v>
      </c>
    </row>
    <row r="1261" spans="1:4" x14ac:dyDescent="0.3">
      <c r="A1261" s="70" t="s">
        <v>3523</v>
      </c>
      <c r="B1261" s="70" t="s">
        <v>3524</v>
      </c>
      <c r="D1261" s="101" t="str">
        <f t="shared" si="19"/>
        <v>STAYF STAYFREE</v>
      </c>
    </row>
    <row r="1262" spans="1:4" x14ac:dyDescent="0.3">
      <c r="A1262" s="70" t="s">
        <v>3525</v>
      </c>
      <c r="B1262" s="70" t="s">
        <v>3526</v>
      </c>
      <c r="D1262" s="101" t="str">
        <f t="shared" si="19"/>
        <v>STIME SPRINGTIME</v>
      </c>
    </row>
    <row r="1263" spans="1:4" x14ac:dyDescent="0.3">
      <c r="A1263" s="70" t="s">
        <v>3527</v>
      </c>
      <c r="B1263" s="70" t="s">
        <v>3528</v>
      </c>
      <c r="D1263" s="101" t="str">
        <f t="shared" si="19"/>
        <v>STKUM STEAK UMM</v>
      </c>
    </row>
    <row r="1264" spans="1:4" x14ac:dyDescent="0.3">
      <c r="A1264" s="70" t="s">
        <v>3529</v>
      </c>
      <c r="B1264" s="70" t="s">
        <v>3530</v>
      </c>
      <c r="D1264" s="101" t="str">
        <f t="shared" si="19"/>
        <v>STNLY STANLEY</v>
      </c>
    </row>
    <row r="1265" spans="1:4" x14ac:dyDescent="0.3">
      <c r="A1265" s="70" t="s">
        <v>3531</v>
      </c>
      <c r="B1265" s="70" t="s">
        <v>3532</v>
      </c>
      <c r="D1265" s="101" t="str">
        <f t="shared" si="19"/>
        <v>STOGA SARATOGA</v>
      </c>
    </row>
    <row r="1266" spans="1:4" x14ac:dyDescent="0.3">
      <c r="A1266" s="70" t="s">
        <v>3533</v>
      </c>
      <c r="B1266" s="70" t="s">
        <v>3534</v>
      </c>
      <c r="D1266" s="101" t="str">
        <f t="shared" si="19"/>
        <v>STOKR STOKERS</v>
      </c>
    </row>
    <row r="1267" spans="1:4" x14ac:dyDescent="0.3">
      <c r="A1267" s="70" t="s">
        <v>3535</v>
      </c>
      <c r="B1267" s="70" t="s">
        <v>3536</v>
      </c>
      <c r="D1267" s="101" t="str">
        <f t="shared" si="19"/>
        <v>STOUF STOUFFER'S</v>
      </c>
    </row>
    <row r="1268" spans="1:4" x14ac:dyDescent="0.3">
      <c r="A1268" s="70" t="s">
        <v>3537</v>
      </c>
      <c r="B1268" s="70" t="s">
        <v>3538</v>
      </c>
      <c r="D1268" s="101" t="str">
        <f t="shared" si="19"/>
        <v>STOVE STOVE TOP</v>
      </c>
    </row>
    <row r="1269" spans="1:4" x14ac:dyDescent="0.3">
      <c r="A1269" s="70" t="s">
        <v>3539</v>
      </c>
      <c r="B1269" s="70" t="s">
        <v>3539</v>
      </c>
      <c r="D1269" s="101" t="str">
        <f t="shared" si="19"/>
        <v>STP STP</v>
      </c>
    </row>
    <row r="1270" spans="1:4" x14ac:dyDescent="0.3">
      <c r="A1270" s="70" t="s">
        <v>3540</v>
      </c>
      <c r="B1270" s="70" t="s">
        <v>3541</v>
      </c>
      <c r="D1270" s="101" t="str">
        <f t="shared" si="19"/>
        <v>STRID STRIDE</v>
      </c>
    </row>
    <row r="1271" spans="1:4" x14ac:dyDescent="0.3">
      <c r="A1271" s="70" t="s">
        <v>3542</v>
      </c>
      <c r="B1271" s="70" t="s">
        <v>3543</v>
      </c>
      <c r="D1271" s="101" t="str">
        <f t="shared" si="19"/>
        <v>STRIK STRIKO</v>
      </c>
    </row>
    <row r="1272" spans="1:4" x14ac:dyDescent="0.3">
      <c r="A1272" s="70" t="s">
        <v>3544</v>
      </c>
      <c r="B1272" s="70" t="s">
        <v>3545</v>
      </c>
      <c r="D1272" s="101" t="str">
        <f t="shared" si="19"/>
        <v>STUFF STUFFED PUFFS</v>
      </c>
    </row>
    <row r="1273" spans="1:4" x14ac:dyDescent="0.3">
      <c r="A1273" s="70" t="s">
        <v>3546</v>
      </c>
      <c r="B1273" s="70" t="s">
        <v>3546</v>
      </c>
      <c r="D1273" s="101" t="str">
        <f t="shared" si="19"/>
        <v>SUAVE SUAVE</v>
      </c>
    </row>
    <row r="1274" spans="1:4" x14ac:dyDescent="0.3">
      <c r="A1274" s="70" t="s">
        <v>3547</v>
      </c>
      <c r="B1274" s="70" t="s">
        <v>3548</v>
      </c>
      <c r="D1274" s="101" t="str">
        <f t="shared" si="19"/>
        <v>SUBEX SUB EXPRESS</v>
      </c>
    </row>
    <row r="1275" spans="1:4" x14ac:dyDescent="0.3">
      <c r="A1275" s="70" t="s">
        <v>3549</v>
      </c>
      <c r="B1275" s="70" t="s">
        <v>3550</v>
      </c>
      <c r="D1275" s="101" t="str">
        <f t="shared" si="19"/>
        <v>SUCRT SUCRETS</v>
      </c>
    </row>
    <row r="1276" spans="1:4" x14ac:dyDescent="0.3">
      <c r="A1276" s="70" t="s">
        <v>3551</v>
      </c>
      <c r="B1276" s="70" t="s">
        <v>3552</v>
      </c>
      <c r="D1276" s="101" t="str">
        <f t="shared" si="19"/>
        <v>SUG SUGARDALE</v>
      </c>
    </row>
    <row r="1277" spans="1:4" x14ac:dyDescent="0.3">
      <c r="A1277" s="70" t="s">
        <v>3553</v>
      </c>
      <c r="B1277" s="70" t="s">
        <v>3554</v>
      </c>
      <c r="D1277" s="101" t="str">
        <f t="shared" si="19"/>
        <v>SUNNY SUNNY DELIGHT</v>
      </c>
    </row>
    <row r="1278" spans="1:4" x14ac:dyDescent="0.3">
      <c r="A1278" s="70" t="s">
        <v>3555</v>
      </c>
      <c r="B1278" s="70" t="s">
        <v>3556</v>
      </c>
      <c r="D1278" s="101" t="str">
        <f t="shared" si="19"/>
        <v>SUNSW SUNSWEET</v>
      </c>
    </row>
    <row r="1279" spans="1:4" x14ac:dyDescent="0.3">
      <c r="A1279" s="70" t="s">
        <v>3557</v>
      </c>
      <c r="B1279" s="70" t="s">
        <v>3558</v>
      </c>
      <c r="D1279" s="101" t="str">
        <f t="shared" si="19"/>
        <v>SUPER SUPER BAKERY</v>
      </c>
    </row>
    <row r="1280" spans="1:4" x14ac:dyDescent="0.3">
      <c r="A1280" s="70" t="s">
        <v>3559</v>
      </c>
      <c r="B1280" s="70" t="s">
        <v>3560</v>
      </c>
      <c r="D1280" s="101" t="str">
        <f t="shared" si="19"/>
        <v>SURCE SURCEE</v>
      </c>
    </row>
    <row r="1281" spans="1:4" x14ac:dyDescent="0.3">
      <c r="A1281" s="70" t="s">
        <v>3561</v>
      </c>
      <c r="B1281" s="70" t="s">
        <v>3561</v>
      </c>
      <c r="D1281" s="101" t="str">
        <f t="shared" si="19"/>
        <v>SURE SURE</v>
      </c>
    </row>
    <row r="1282" spans="1:4" x14ac:dyDescent="0.3">
      <c r="A1282" s="70" t="s">
        <v>3562</v>
      </c>
      <c r="B1282" s="70" t="s">
        <v>3562</v>
      </c>
      <c r="D1282" s="101" t="str">
        <f t="shared" ref="D1282:D1345" si="20">A1282&amp;" "&amp;B1282</f>
        <v>SUTH SUTH</v>
      </c>
    </row>
    <row r="1283" spans="1:4" x14ac:dyDescent="0.3">
      <c r="A1283" s="70" t="s">
        <v>3563</v>
      </c>
      <c r="B1283" s="70" t="s">
        <v>3563</v>
      </c>
      <c r="D1283" s="101" t="str">
        <f t="shared" si="20"/>
        <v>SWAN SWAN</v>
      </c>
    </row>
    <row r="1284" spans="1:4" x14ac:dyDescent="0.3">
      <c r="A1284" s="70" t="s">
        <v>3564</v>
      </c>
      <c r="B1284" s="70" t="s">
        <v>3565</v>
      </c>
      <c r="D1284" s="101" t="str">
        <f t="shared" si="20"/>
        <v>SWANS SWANSON</v>
      </c>
    </row>
    <row r="1285" spans="1:4" x14ac:dyDescent="0.3">
      <c r="A1285" s="70" t="s">
        <v>3566</v>
      </c>
      <c r="B1285" s="70" t="s">
        <v>3567</v>
      </c>
      <c r="D1285" s="101" t="str">
        <f t="shared" si="20"/>
        <v>SWEET SWEETS</v>
      </c>
    </row>
    <row r="1286" spans="1:4" x14ac:dyDescent="0.3">
      <c r="A1286" s="70" t="s">
        <v>3568</v>
      </c>
      <c r="B1286" s="70" t="s">
        <v>3568</v>
      </c>
      <c r="D1286" s="101" t="str">
        <f t="shared" si="20"/>
        <v>SWELL SWELL</v>
      </c>
    </row>
    <row r="1287" spans="1:4" x14ac:dyDescent="0.3">
      <c r="A1287" s="70" t="s">
        <v>3569</v>
      </c>
      <c r="B1287" s="70" t="s">
        <v>3570</v>
      </c>
      <c r="D1287" s="101" t="str">
        <f t="shared" si="20"/>
        <v>SWISH SWISHER SWEET</v>
      </c>
    </row>
    <row r="1288" spans="1:4" x14ac:dyDescent="0.3">
      <c r="A1288" s="70" t="s">
        <v>3571</v>
      </c>
      <c r="B1288" s="70" t="s">
        <v>3572</v>
      </c>
      <c r="D1288" s="101" t="str">
        <f t="shared" si="20"/>
        <v>SWISS SWISS MISS</v>
      </c>
    </row>
    <row r="1289" spans="1:4" x14ac:dyDescent="0.3">
      <c r="A1289" s="70" t="s">
        <v>3573</v>
      </c>
      <c r="B1289" s="70" t="s">
        <v>3574</v>
      </c>
      <c r="D1289" s="101" t="str">
        <f t="shared" si="20"/>
        <v>SWRAL SIR WALTER RALEIGH</v>
      </c>
    </row>
    <row r="1290" spans="1:4" x14ac:dyDescent="0.3">
      <c r="A1290" s="70" t="s">
        <v>3575</v>
      </c>
      <c r="B1290" s="70" t="s">
        <v>3576</v>
      </c>
      <c r="D1290" s="101" t="str">
        <f t="shared" si="20"/>
        <v>SWSTR SWEET STREET</v>
      </c>
    </row>
    <row r="1291" spans="1:4" x14ac:dyDescent="0.3">
      <c r="A1291" s="70" t="s">
        <v>3577</v>
      </c>
      <c r="B1291" s="70" t="s">
        <v>3578</v>
      </c>
      <c r="D1291" s="101" t="str">
        <f t="shared" si="20"/>
        <v>SWTRT SWEETART</v>
      </c>
    </row>
    <row r="1292" spans="1:4" x14ac:dyDescent="0.3">
      <c r="A1292" s="70" t="s">
        <v>3579</v>
      </c>
      <c r="B1292" s="70" t="s">
        <v>3580</v>
      </c>
      <c r="D1292" s="101" t="str">
        <f t="shared" si="20"/>
        <v>TACOB TACO BELL</v>
      </c>
    </row>
    <row r="1293" spans="1:4" x14ac:dyDescent="0.3">
      <c r="A1293" s="70" t="s">
        <v>3581</v>
      </c>
      <c r="B1293" s="70" t="s">
        <v>3582</v>
      </c>
      <c r="D1293" s="101" t="str">
        <f t="shared" si="20"/>
        <v>TAGMT TAGAMET</v>
      </c>
    </row>
    <row r="1294" spans="1:4" x14ac:dyDescent="0.3">
      <c r="A1294" s="70" t="s">
        <v>3583</v>
      </c>
      <c r="B1294" s="70" t="s">
        <v>3583</v>
      </c>
      <c r="D1294" s="101" t="str">
        <f t="shared" si="20"/>
        <v>TALON TALON</v>
      </c>
    </row>
    <row r="1295" spans="1:4" x14ac:dyDescent="0.3">
      <c r="A1295" s="70" t="s">
        <v>3584</v>
      </c>
      <c r="B1295" s="70" t="s">
        <v>3585</v>
      </c>
      <c r="D1295" s="101" t="str">
        <f t="shared" si="20"/>
        <v>TALOR TAYLOR</v>
      </c>
    </row>
    <row r="1296" spans="1:4" x14ac:dyDescent="0.3">
      <c r="A1296" s="70" t="s">
        <v>3586</v>
      </c>
      <c r="B1296" s="70" t="s">
        <v>3587</v>
      </c>
      <c r="D1296" s="101" t="str">
        <f t="shared" si="20"/>
        <v>TAMPX TAMPAX</v>
      </c>
    </row>
    <row r="1297" spans="1:4" x14ac:dyDescent="0.3">
      <c r="A1297" s="70" t="s">
        <v>3588</v>
      </c>
      <c r="B1297" s="70" t="s">
        <v>3589</v>
      </c>
      <c r="D1297" s="101" t="str">
        <f t="shared" si="20"/>
        <v>TARBR TAR BAR</v>
      </c>
    </row>
    <row r="1298" spans="1:4" x14ac:dyDescent="0.3">
      <c r="A1298" s="70" t="s">
        <v>3590</v>
      </c>
      <c r="B1298" s="70" t="s">
        <v>3591</v>
      </c>
      <c r="D1298" s="101" t="str">
        <f t="shared" si="20"/>
        <v>TATER TATER KEG</v>
      </c>
    </row>
    <row r="1299" spans="1:4" x14ac:dyDescent="0.3">
      <c r="A1299" s="70" t="s">
        <v>3592</v>
      </c>
      <c r="B1299" s="70" t="s">
        <v>3593</v>
      </c>
      <c r="D1299" s="101" t="str">
        <f t="shared" si="20"/>
        <v>TATES TATES BAKE SHOP</v>
      </c>
    </row>
    <row r="1300" spans="1:4" x14ac:dyDescent="0.3">
      <c r="A1300" s="70" t="s">
        <v>3594</v>
      </c>
      <c r="B1300" s="70" t="s">
        <v>3595</v>
      </c>
      <c r="D1300" s="101" t="str">
        <f t="shared" si="20"/>
        <v>TAYLR TAYLOR FARMS</v>
      </c>
    </row>
    <row r="1301" spans="1:4" x14ac:dyDescent="0.3">
      <c r="A1301" s="70" t="s">
        <v>3596</v>
      </c>
      <c r="B1301" s="70" t="s">
        <v>3597</v>
      </c>
      <c r="D1301" s="101" t="str">
        <f t="shared" si="20"/>
        <v>TERRA TERRA MIA</v>
      </c>
    </row>
    <row r="1302" spans="1:4" x14ac:dyDescent="0.3">
      <c r="A1302" s="70" t="s">
        <v>3598</v>
      </c>
      <c r="B1302" s="70" t="s">
        <v>3599</v>
      </c>
      <c r="D1302" s="101" t="str">
        <f t="shared" si="20"/>
        <v>TETLY TETLEY</v>
      </c>
    </row>
    <row r="1303" spans="1:4" x14ac:dyDescent="0.3">
      <c r="A1303" s="70" t="s">
        <v>3600</v>
      </c>
      <c r="B1303" s="70" t="s">
        <v>3601</v>
      </c>
      <c r="D1303" s="101" t="str">
        <f t="shared" si="20"/>
        <v>TEXAS TEXAS ROLLEM</v>
      </c>
    </row>
    <row r="1304" spans="1:4" x14ac:dyDescent="0.3">
      <c r="A1304" s="70" t="s">
        <v>3602</v>
      </c>
      <c r="B1304" s="70" t="s">
        <v>3603</v>
      </c>
      <c r="D1304" s="101" t="str">
        <f t="shared" si="20"/>
        <v>TFUEL TRU FUEL</v>
      </c>
    </row>
    <row r="1305" spans="1:4" x14ac:dyDescent="0.3">
      <c r="A1305" s="70" t="s">
        <v>3604</v>
      </c>
      <c r="B1305" s="70" t="s">
        <v>3604</v>
      </c>
      <c r="D1305" s="101" t="str">
        <f t="shared" si="20"/>
        <v>TGIF TGIF</v>
      </c>
    </row>
    <row r="1306" spans="1:4" x14ac:dyDescent="0.3">
      <c r="A1306" s="70" t="s">
        <v>3605</v>
      </c>
      <c r="B1306" s="70" t="s">
        <v>3606</v>
      </c>
      <c r="D1306" s="101" t="str">
        <f t="shared" si="20"/>
        <v>THFLU THERAFLU</v>
      </c>
    </row>
    <row r="1307" spans="1:4" x14ac:dyDescent="0.3">
      <c r="A1307" s="70" t="s">
        <v>3607</v>
      </c>
      <c r="B1307" s="70" t="s">
        <v>3608</v>
      </c>
      <c r="D1307" s="101" t="str">
        <f t="shared" si="20"/>
        <v>THILL TURKEY HILL</v>
      </c>
    </row>
    <row r="1308" spans="1:4" x14ac:dyDescent="0.3">
      <c r="A1308" s="70" t="s">
        <v>3609</v>
      </c>
      <c r="B1308" s="70" t="s">
        <v>3610</v>
      </c>
      <c r="D1308" s="101" t="str">
        <f t="shared" si="20"/>
        <v>THOMS THOMAS</v>
      </c>
    </row>
    <row r="1309" spans="1:4" x14ac:dyDescent="0.3">
      <c r="A1309" s="70" t="s">
        <v>3611</v>
      </c>
      <c r="B1309" s="70" t="s">
        <v>3612</v>
      </c>
      <c r="D1309" s="101" t="str">
        <f t="shared" si="20"/>
        <v>THUND THUNDER XTREME</v>
      </c>
    </row>
    <row r="1310" spans="1:4" x14ac:dyDescent="0.3">
      <c r="A1310" s="70" t="s">
        <v>3613</v>
      </c>
      <c r="B1310" s="70" t="s">
        <v>3613</v>
      </c>
      <c r="D1310" s="101" t="str">
        <f t="shared" si="20"/>
        <v>TIDE TIDE</v>
      </c>
    </row>
    <row r="1311" spans="1:4" x14ac:dyDescent="0.3">
      <c r="A1311" s="70" t="s">
        <v>3614</v>
      </c>
      <c r="B1311" s="70" t="s">
        <v>3614</v>
      </c>
      <c r="D1311" s="101" t="str">
        <f t="shared" si="20"/>
        <v>TIKI TIKI</v>
      </c>
    </row>
    <row r="1312" spans="1:4" x14ac:dyDescent="0.3">
      <c r="A1312" s="70" t="s">
        <v>3615</v>
      </c>
      <c r="B1312" s="70" t="s">
        <v>3615</v>
      </c>
      <c r="D1312" s="101" t="str">
        <f t="shared" si="20"/>
        <v>TIME TIME</v>
      </c>
    </row>
    <row r="1313" spans="1:4" x14ac:dyDescent="0.3">
      <c r="A1313" s="70" t="s">
        <v>3616</v>
      </c>
      <c r="B1313" s="70" t="s">
        <v>3617</v>
      </c>
      <c r="D1313" s="101" t="str">
        <f t="shared" si="20"/>
        <v>TJFRM TJ FARMS</v>
      </c>
    </row>
    <row r="1314" spans="1:4" x14ac:dyDescent="0.3">
      <c r="A1314" s="70" t="s">
        <v>3618</v>
      </c>
      <c r="B1314" s="70" t="s">
        <v>3619</v>
      </c>
      <c r="D1314" s="101" t="str">
        <f t="shared" si="20"/>
        <v>TMAID TAMPA MAID</v>
      </c>
    </row>
    <row r="1315" spans="1:4" x14ac:dyDescent="0.3">
      <c r="A1315" s="70" t="s">
        <v>3620</v>
      </c>
      <c r="B1315" s="70" t="s">
        <v>3621</v>
      </c>
      <c r="D1315" s="101" t="str">
        <f t="shared" si="20"/>
        <v>TMNTI TOMANETTI</v>
      </c>
    </row>
    <row r="1316" spans="1:4" x14ac:dyDescent="0.3">
      <c r="A1316" s="70" t="s">
        <v>3622</v>
      </c>
      <c r="B1316" s="70" t="s">
        <v>3623</v>
      </c>
      <c r="D1316" s="101" t="str">
        <f t="shared" si="20"/>
        <v>TMOOK TILLAMOOK</v>
      </c>
    </row>
    <row r="1317" spans="1:4" x14ac:dyDescent="0.3">
      <c r="A1317" s="70" t="s">
        <v>3624</v>
      </c>
      <c r="B1317" s="70" t="s">
        <v>3625</v>
      </c>
      <c r="D1317" s="101" t="str">
        <f t="shared" si="20"/>
        <v>TNSEE TENNESSEE</v>
      </c>
    </row>
    <row r="1318" spans="1:4" x14ac:dyDescent="0.3">
      <c r="A1318" s="70" t="s">
        <v>3626</v>
      </c>
      <c r="B1318" s="70" t="s">
        <v>3627</v>
      </c>
      <c r="D1318" s="101" t="str">
        <f t="shared" si="20"/>
        <v>TNSTR TIN STAR</v>
      </c>
    </row>
    <row r="1319" spans="1:4" x14ac:dyDescent="0.3">
      <c r="A1319" s="70" t="s">
        <v>3628</v>
      </c>
      <c r="B1319" s="70" t="s">
        <v>3629</v>
      </c>
      <c r="D1319" s="101" t="str">
        <f t="shared" si="20"/>
        <v>TONYP TONY PACKOS</v>
      </c>
    </row>
    <row r="1320" spans="1:4" x14ac:dyDescent="0.3">
      <c r="A1320" s="70" t="s">
        <v>3630</v>
      </c>
      <c r="B1320" s="70" t="s">
        <v>3631</v>
      </c>
      <c r="D1320" s="101" t="str">
        <f t="shared" si="20"/>
        <v>TONYS TONY'S</v>
      </c>
    </row>
    <row r="1321" spans="1:4" x14ac:dyDescent="0.3">
      <c r="A1321" s="70" t="s">
        <v>3632</v>
      </c>
      <c r="B1321" s="70" t="s">
        <v>3633</v>
      </c>
      <c r="D1321" s="101" t="str">
        <f t="shared" si="20"/>
        <v>TOOTS TOOTSIE ROLL</v>
      </c>
    </row>
    <row r="1322" spans="1:4" x14ac:dyDescent="0.3">
      <c r="A1322" s="70" t="s">
        <v>3634</v>
      </c>
      <c r="B1322" s="70" t="s">
        <v>3634</v>
      </c>
      <c r="D1322" s="101" t="str">
        <f t="shared" si="20"/>
        <v>TOP TOP</v>
      </c>
    </row>
    <row r="1323" spans="1:4" x14ac:dyDescent="0.3">
      <c r="A1323" s="70" t="s">
        <v>3635</v>
      </c>
      <c r="B1323" s="70" t="s">
        <v>3636</v>
      </c>
      <c r="D1323" s="101" t="str">
        <f t="shared" si="20"/>
        <v>TOPCR TOP CARE</v>
      </c>
    </row>
    <row r="1324" spans="1:4" x14ac:dyDescent="0.3">
      <c r="A1324" s="70" t="s">
        <v>3637</v>
      </c>
      <c r="B1324" s="70" t="s">
        <v>3638</v>
      </c>
      <c r="D1324" s="101" t="str">
        <f t="shared" si="20"/>
        <v>TOPFL TOP FLIGHT</v>
      </c>
    </row>
    <row r="1325" spans="1:4" x14ac:dyDescent="0.3">
      <c r="A1325" s="70" t="s">
        <v>3639</v>
      </c>
      <c r="B1325" s="70" t="s">
        <v>3640</v>
      </c>
      <c r="D1325" s="101" t="str">
        <f t="shared" si="20"/>
        <v>TOPMT TOP-O-MATIC</v>
      </c>
    </row>
    <row r="1326" spans="1:4" x14ac:dyDescent="0.3">
      <c r="A1326" s="70" t="s">
        <v>3641</v>
      </c>
      <c r="B1326" s="70" t="s">
        <v>3641</v>
      </c>
      <c r="D1326" s="101" t="str">
        <f t="shared" si="20"/>
        <v>TOPPS TOPPS</v>
      </c>
    </row>
    <row r="1327" spans="1:4" x14ac:dyDescent="0.3">
      <c r="A1327" s="70" t="s">
        <v>3642</v>
      </c>
      <c r="B1327" s="70" t="s">
        <v>3643</v>
      </c>
      <c r="D1327" s="101" t="str">
        <f t="shared" si="20"/>
        <v>TOTNO TOTINO'S</v>
      </c>
    </row>
    <row r="1328" spans="1:4" x14ac:dyDescent="0.3">
      <c r="A1328" s="70" t="s">
        <v>3644</v>
      </c>
      <c r="B1328" s="70" t="s">
        <v>3645</v>
      </c>
      <c r="D1328" s="101" t="str">
        <f t="shared" si="20"/>
        <v>TOUFA TOUFAYAN</v>
      </c>
    </row>
    <row r="1329" spans="1:4" x14ac:dyDescent="0.3">
      <c r="A1329" s="70" t="s">
        <v>3646</v>
      </c>
      <c r="B1329" s="70" t="s">
        <v>3647</v>
      </c>
      <c r="D1329" s="101" t="str">
        <f t="shared" si="20"/>
        <v>TOXIC TOXIC WASTE</v>
      </c>
    </row>
    <row r="1330" spans="1:4" x14ac:dyDescent="0.3">
      <c r="A1330" s="70" t="s">
        <v>3648</v>
      </c>
      <c r="B1330" s="70" t="s">
        <v>3649</v>
      </c>
      <c r="D1330" s="101" t="str">
        <f t="shared" si="20"/>
        <v>TOYSM TOYSMITH</v>
      </c>
    </row>
    <row r="1331" spans="1:4" x14ac:dyDescent="0.3">
      <c r="A1331" s="70" t="s">
        <v>3650</v>
      </c>
      <c r="B1331" s="70" t="s">
        <v>3651</v>
      </c>
      <c r="D1331" s="101" t="str">
        <f t="shared" si="20"/>
        <v>TPLSR TASTE PLEASER</v>
      </c>
    </row>
    <row r="1332" spans="1:4" x14ac:dyDescent="0.3">
      <c r="A1332" s="70" t="s">
        <v>3652</v>
      </c>
      <c r="B1332" s="70" t="s">
        <v>3653</v>
      </c>
      <c r="D1332" s="101" t="str">
        <f t="shared" si="20"/>
        <v>TRAIL TRAILS BEST</v>
      </c>
    </row>
    <row r="1333" spans="1:4" x14ac:dyDescent="0.3">
      <c r="A1333" s="70" t="s">
        <v>3654</v>
      </c>
      <c r="B1333" s="70" t="s">
        <v>3655</v>
      </c>
      <c r="D1333" s="101" t="str">
        <f t="shared" si="20"/>
        <v>TRDNT TRIDENT</v>
      </c>
    </row>
    <row r="1334" spans="1:4" x14ac:dyDescent="0.3">
      <c r="A1334" s="70" t="s">
        <v>3656</v>
      </c>
      <c r="B1334" s="70" t="s">
        <v>3657</v>
      </c>
      <c r="D1334" s="101" t="str">
        <f t="shared" si="20"/>
        <v>TRDRJ TRADER JACKS</v>
      </c>
    </row>
    <row r="1335" spans="1:4" x14ac:dyDescent="0.3">
      <c r="A1335" s="70" t="s">
        <v>3658</v>
      </c>
      <c r="B1335" s="70" t="s">
        <v>3659</v>
      </c>
      <c r="D1335" s="101" t="str">
        <f t="shared" si="20"/>
        <v>TREET TREE TOP</v>
      </c>
    </row>
    <row r="1336" spans="1:4" x14ac:dyDescent="0.3">
      <c r="A1336" s="70" t="s">
        <v>3660</v>
      </c>
      <c r="B1336" s="70" t="s">
        <v>3661</v>
      </c>
      <c r="D1336" s="101" t="str">
        <f t="shared" si="20"/>
        <v>TRENT TRENTON FARMS</v>
      </c>
    </row>
    <row r="1337" spans="1:4" x14ac:dyDescent="0.3">
      <c r="A1337" s="70" t="s">
        <v>3662</v>
      </c>
      <c r="B1337" s="70" t="s">
        <v>3662</v>
      </c>
      <c r="D1337" s="101" t="str">
        <f t="shared" si="20"/>
        <v>TRIO TRIO</v>
      </c>
    </row>
    <row r="1338" spans="1:4" x14ac:dyDescent="0.3">
      <c r="A1338" s="70" t="s">
        <v>3663</v>
      </c>
      <c r="B1338" s="70" t="s">
        <v>3664</v>
      </c>
      <c r="D1338" s="101" t="str">
        <f t="shared" si="20"/>
        <v>TRLWX TURTLE WAX</v>
      </c>
    </row>
    <row r="1339" spans="1:4" x14ac:dyDescent="0.3">
      <c r="A1339" s="70" t="s">
        <v>3665</v>
      </c>
      <c r="B1339" s="70" t="s">
        <v>3666</v>
      </c>
      <c r="D1339" s="101" t="str">
        <f t="shared" si="20"/>
        <v>TRNDO TORNADO</v>
      </c>
    </row>
    <row r="1340" spans="1:4" x14ac:dyDescent="0.3">
      <c r="A1340" s="70" t="s">
        <v>3667</v>
      </c>
      <c r="B1340" s="70" t="s">
        <v>3668</v>
      </c>
      <c r="D1340" s="101" t="str">
        <f t="shared" si="20"/>
        <v>TROJN TROJAN</v>
      </c>
    </row>
    <row r="1341" spans="1:4" x14ac:dyDescent="0.3">
      <c r="A1341" s="70" t="s">
        <v>3669</v>
      </c>
      <c r="B1341" s="70" t="s">
        <v>3670</v>
      </c>
      <c r="D1341" s="101" t="str">
        <f t="shared" si="20"/>
        <v>TROLL TROLLI</v>
      </c>
    </row>
    <row r="1342" spans="1:4" x14ac:dyDescent="0.3">
      <c r="A1342" s="70" t="s">
        <v>3671</v>
      </c>
      <c r="B1342" s="70" t="s">
        <v>3672</v>
      </c>
      <c r="D1342" s="101" t="str">
        <f t="shared" si="20"/>
        <v>TROP TROPICANA</v>
      </c>
    </row>
    <row r="1343" spans="1:4" x14ac:dyDescent="0.3">
      <c r="A1343" s="70" t="s">
        <v>3673</v>
      </c>
      <c r="B1343" s="70" t="s">
        <v>3674</v>
      </c>
      <c r="D1343" s="101" t="str">
        <f t="shared" si="20"/>
        <v>TROPH TROPHY</v>
      </c>
    </row>
    <row r="1344" spans="1:4" x14ac:dyDescent="0.3">
      <c r="A1344" s="70" t="s">
        <v>3675</v>
      </c>
      <c r="B1344" s="70" t="s">
        <v>3676</v>
      </c>
      <c r="D1344" s="101" t="str">
        <f t="shared" si="20"/>
        <v>TRSME TRESEMME</v>
      </c>
    </row>
    <row r="1345" spans="1:4" x14ac:dyDescent="0.3">
      <c r="A1345" s="70" t="s">
        <v>3677</v>
      </c>
      <c r="B1345" s="70" t="s">
        <v>3678</v>
      </c>
      <c r="D1345" s="101" t="str">
        <f t="shared" si="20"/>
        <v>TRUE TRUE FRUIT</v>
      </c>
    </row>
    <row r="1346" spans="1:4" x14ac:dyDescent="0.3">
      <c r="A1346" s="70" t="s">
        <v>3679</v>
      </c>
      <c r="B1346" s="70" t="s">
        <v>3677</v>
      </c>
      <c r="D1346" s="101" t="str">
        <f t="shared" ref="D1346:D1409" si="21">A1346&amp;" "&amp;B1346</f>
        <v>TRUEC TRUE</v>
      </c>
    </row>
    <row r="1347" spans="1:4" x14ac:dyDescent="0.3">
      <c r="A1347" s="70" t="s">
        <v>3680</v>
      </c>
      <c r="B1347" s="70" t="s">
        <v>3681</v>
      </c>
      <c r="D1347" s="101" t="str">
        <f t="shared" si="21"/>
        <v>TRUFT TRU FIT</v>
      </c>
    </row>
    <row r="1348" spans="1:4" x14ac:dyDescent="0.3">
      <c r="A1348" s="70" t="s">
        <v>3682</v>
      </c>
      <c r="B1348" s="70" t="s">
        <v>3683</v>
      </c>
      <c r="D1348" s="101" t="str">
        <f t="shared" si="21"/>
        <v>TRYTN TAREYTON</v>
      </c>
    </row>
    <row r="1349" spans="1:4" x14ac:dyDescent="0.3">
      <c r="A1349" s="70" t="s">
        <v>3684</v>
      </c>
      <c r="B1349" s="70" t="s">
        <v>3685</v>
      </c>
      <c r="D1349" s="101" t="str">
        <f t="shared" si="21"/>
        <v>TSMRT THAT'S SMART</v>
      </c>
    </row>
    <row r="1350" spans="1:4" x14ac:dyDescent="0.3">
      <c r="A1350" s="70" t="s">
        <v>3686</v>
      </c>
      <c r="B1350" s="70" t="s">
        <v>3687</v>
      </c>
      <c r="D1350" s="101" t="str">
        <f t="shared" si="21"/>
        <v>TSTCH TASTEE CHOICE</v>
      </c>
    </row>
    <row r="1351" spans="1:4" x14ac:dyDescent="0.3">
      <c r="A1351" s="70" t="s">
        <v>3688</v>
      </c>
      <c r="B1351" s="70" t="s">
        <v>3689</v>
      </c>
      <c r="D1351" s="101" t="str">
        <f t="shared" si="21"/>
        <v>TTALK TABLE TALK</v>
      </c>
    </row>
    <row r="1352" spans="1:4" x14ac:dyDescent="0.3">
      <c r="A1352" s="70" t="s">
        <v>3690</v>
      </c>
      <c r="B1352" s="70" t="s">
        <v>3691</v>
      </c>
      <c r="D1352" s="101" t="str">
        <f t="shared" si="21"/>
        <v>TTOES TIPPY TOES</v>
      </c>
    </row>
    <row r="1353" spans="1:4" x14ac:dyDescent="0.3">
      <c r="A1353" s="70" t="s">
        <v>3692</v>
      </c>
      <c r="B1353" s="70" t="s">
        <v>3693</v>
      </c>
      <c r="D1353" s="101" t="str">
        <f t="shared" si="21"/>
        <v>TUBEC TUBE CUT</v>
      </c>
    </row>
    <row r="1354" spans="1:4" x14ac:dyDescent="0.3">
      <c r="A1354" s="70" t="s">
        <v>3694</v>
      </c>
      <c r="B1354" s="70" t="s">
        <v>3695</v>
      </c>
      <c r="D1354" s="101" t="str">
        <f t="shared" si="21"/>
        <v>TULKF TULKOFF</v>
      </c>
    </row>
    <row r="1355" spans="1:4" x14ac:dyDescent="0.3">
      <c r="A1355" s="70" t="s">
        <v>3696</v>
      </c>
      <c r="B1355" s="70" t="s">
        <v>3696</v>
      </c>
      <c r="D1355" s="101" t="str">
        <f t="shared" si="21"/>
        <v>TUMS TUMS</v>
      </c>
    </row>
    <row r="1356" spans="1:4" x14ac:dyDescent="0.3">
      <c r="A1356" s="70" t="s">
        <v>3697</v>
      </c>
      <c r="B1356" s="70" t="s">
        <v>3697</v>
      </c>
      <c r="D1356" s="101" t="str">
        <f t="shared" si="21"/>
        <v>TWIX TWIX</v>
      </c>
    </row>
    <row r="1357" spans="1:4" x14ac:dyDescent="0.3">
      <c r="A1357" s="70" t="s">
        <v>3698</v>
      </c>
      <c r="B1357" s="70" t="s">
        <v>3699</v>
      </c>
      <c r="D1357" s="101" t="str">
        <f t="shared" si="21"/>
        <v>TWIZZ TWIZZLER</v>
      </c>
    </row>
    <row r="1358" spans="1:4" x14ac:dyDescent="0.3">
      <c r="A1358" s="70" t="s">
        <v>3700</v>
      </c>
      <c r="B1358" s="70" t="s">
        <v>3701</v>
      </c>
      <c r="D1358" s="101" t="str">
        <f t="shared" si="21"/>
        <v>TWOLF TIMBERWOLF</v>
      </c>
    </row>
    <row r="1359" spans="1:4" x14ac:dyDescent="0.3">
      <c r="A1359" s="70" t="s">
        <v>3702</v>
      </c>
      <c r="B1359" s="70" t="s">
        <v>3703</v>
      </c>
      <c r="D1359" s="101" t="str">
        <f t="shared" si="21"/>
        <v>TWSTD TWISTED</v>
      </c>
    </row>
    <row r="1360" spans="1:4" x14ac:dyDescent="0.3">
      <c r="A1360" s="70" t="s">
        <v>3704</v>
      </c>
      <c r="B1360" s="70" t="s">
        <v>3705</v>
      </c>
      <c r="D1360" s="101" t="str">
        <f t="shared" si="21"/>
        <v>TYLEN TYLENOL</v>
      </c>
    </row>
    <row r="1361" spans="1:4" x14ac:dyDescent="0.3">
      <c r="A1361" s="70" t="s">
        <v>3706</v>
      </c>
      <c r="B1361" s="70" t="s">
        <v>3707</v>
      </c>
      <c r="D1361" s="101" t="str">
        <f t="shared" si="21"/>
        <v>TYLOR TAYLOR'S</v>
      </c>
    </row>
    <row r="1362" spans="1:4" x14ac:dyDescent="0.3">
      <c r="A1362" s="70" t="s">
        <v>3708</v>
      </c>
      <c r="B1362" s="70" t="s">
        <v>3709</v>
      </c>
      <c r="D1362" s="101" t="str">
        <f t="shared" si="21"/>
        <v>TYMTN TYLER MOUNTAIN</v>
      </c>
    </row>
    <row r="1363" spans="1:4" x14ac:dyDescent="0.3">
      <c r="A1363" s="70" t="s">
        <v>3710</v>
      </c>
      <c r="B1363" s="70" t="s">
        <v>3710</v>
      </c>
      <c r="D1363" s="101" t="str">
        <f t="shared" si="21"/>
        <v>TYSON TYSON</v>
      </c>
    </row>
    <row r="1364" spans="1:4" x14ac:dyDescent="0.3">
      <c r="A1364" s="70" t="s">
        <v>3711</v>
      </c>
      <c r="B1364" s="70" t="s">
        <v>3712</v>
      </c>
      <c r="D1364" s="101" t="str">
        <f t="shared" si="21"/>
        <v>UGLIE UGLIES</v>
      </c>
    </row>
    <row r="1365" spans="1:4" x14ac:dyDescent="0.3">
      <c r="A1365" s="70" t="s">
        <v>3713</v>
      </c>
      <c r="B1365" s="70" t="s">
        <v>3714</v>
      </c>
      <c r="D1365" s="101" t="str">
        <f t="shared" si="21"/>
        <v>UNCAL UNCLE AL'S</v>
      </c>
    </row>
    <row r="1366" spans="1:4" x14ac:dyDescent="0.3">
      <c r="A1366" s="70" t="s">
        <v>3715</v>
      </c>
      <c r="B1366" s="70" t="s">
        <v>3716</v>
      </c>
      <c r="D1366" s="101" t="str">
        <f t="shared" si="21"/>
        <v>UNISM UNISOM</v>
      </c>
    </row>
    <row r="1367" spans="1:4" x14ac:dyDescent="0.3">
      <c r="A1367" s="70" t="s">
        <v>3717</v>
      </c>
      <c r="B1367" s="70" t="s">
        <v>3718</v>
      </c>
      <c r="D1367" s="101" t="str">
        <f t="shared" si="21"/>
        <v>UNITD UNITED DAIRY</v>
      </c>
    </row>
    <row r="1368" spans="1:4" x14ac:dyDescent="0.3">
      <c r="A1368" s="70" t="s">
        <v>3719</v>
      </c>
      <c r="B1368" s="70" t="s">
        <v>3720</v>
      </c>
      <c r="D1368" s="101" t="str">
        <f t="shared" si="21"/>
        <v>UNPRO UNIPRO</v>
      </c>
    </row>
    <row r="1369" spans="1:4" x14ac:dyDescent="0.3">
      <c r="A1369" s="70" t="s">
        <v>3721</v>
      </c>
      <c r="B1369" s="70" t="s">
        <v>3722</v>
      </c>
      <c r="D1369" s="101" t="str">
        <f t="shared" si="21"/>
        <v>UPETE UNCLE PETE</v>
      </c>
    </row>
    <row r="1370" spans="1:4" x14ac:dyDescent="0.3">
      <c r="A1370" s="70" t="s">
        <v>3723</v>
      </c>
      <c r="B1370" s="70" t="s">
        <v>3723</v>
      </c>
      <c r="D1370" s="101" t="str">
        <f t="shared" si="21"/>
        <v>URNEX URNEX</v>
      </c>
    </row>
    <row r="1371" spans="1:4" x14ac:dyDescent="0.3">
      <c r="A1371" s="70" t="s">
        <v>3724</v>
      </c>
      <c r="B1371" s="70" t="s">
        <v>3725</v>
      </c>
      <c r="D1371" s="101" t="str">
        <f t="shared" si="21"/>
        <v>USAGO USA GOLD</v>
      </c>
    </row>
    <row r="1372" spans="1:4" x14ac:dyDescent="0.3">
      <c r="A1372" s="70" t="s">
        <v>3726</v>
      </c>
      <c r="B1372" s="70" t="s">
        <v>3726</v>
      </c>
      <c r="D1372" s="101" t="str">
        <f t="shared" si="21"/>
        <v>UTZ UTZ</v>
      </c>
    </row>
    <row r="1373" spans="1:4" x14ac:dyDescent="0.3">
      <c r="A1373" s="70" t="s">
        <v>3727</v>
      </c>
      <c r="B1373" s="70" t="s">
        <v>3728</v>
      </c>
      <c r="D1373" s="101" t="str">
        <f t="shared" si="21"/>
        <v>UWOOD UNDERWOOD</v>
      </c>
    </row>
    <row r="1374" spans="1:4" x14ac:dyDescent="0.3">
      <c r="A1374" s="70" t="s">
        <v>3729</v>
      </c>
      <c r="B1374" s="70" t="s">
        <v>3730</v>
      </c>
      <c r="D1374" s="101" t="str">
        <f t="shared" si="21"/>
        <v>VALER VALERIO</v>
      </c>
    </row>
    <row r="1375" spans="1:4" x14ac:dyDescent="0.3">
      <c r="A1375" s="70" t="s">
        <v>3731</v>
      </c>
      <c r="B1375" s="70" t="s">
        <v>3732</v>
      </c>
      <c r="D1375" s="101" t="str">
        <f t="shared" si="21"/>
        <v>VANS VAN'S KITCHEN</v>
      </c>
    </row>
    <row r="1376" spans="1:4" x14ac:dyDescent="0.3">
      <c r="A1376" s="70" t="s">
        <v>3733</v>
      </c>
      <c r="B1376" s="70" t="s">
        <v>3734</v>
      </c>
      <c r="D1376" s="101" t="str">
        <f t="shared" si="21"/>
        <v>VANSH VANISH</v>
      </c>
    </row>
    <row r="1377" spans="1:4" x14ac:dyDescent="0.3">
      <c r="A1377" s="70" t="s">
        <v>3735</v>
      </c>
      <c r="B1377" s="70" t="s">
        <v>3736</v>
      </c>
      <c r="D1377" s="101" t="str">
        <f t="shared" si="21"/>
        <v>VANTG VANTAGE</v>
      </c>
    </row>
    <row r="1378" spans="1:4" x14ac:dyDescent="0.3">
      <c r="A1378" s="70" t="s">
        <v>3737</v>
      </c>
      <c r="B1378" s="70" t="s">
        <v>3738</v>
      </c>
      <c r="D1378" s="101" t="str">
        <f t="shared" si="21"/>
        <v>VAPRX VAPORX</v>
      </c>
    </row>
    <row r="1379" spans="1:4" x14ac:dyDescent="0.3">
      <c r="A1379" s="70" t="s">
        <v>3739</v>
      </c>
      <c r="B1379" s="70" t="s">
        <v>3740</v>
      </c>
      <c r="D1379" s="101" t="str">
        <f t="shared" si="21"/>
        <v>VASEL VASELINE</v>
      </c>
    </row>
    <row r="1380" spans="1:4" x14ac:dyDescent="0.3">
      <c r="A1380" s="70" t="s">
        <v>3741</v>
      </c>
      <c r="B1380" s="70" t="s">
        <v>3742</v>
      </c>
      <c r="D1380" s="101" t="str">
        <f t="shared" si="21"/>
        <v>VDK VAN DE KAMP</v>
      </c>
    </row>
    <row r="1381" spans="1:4" x14ac:dyDescent="0.3">
      <c r="A1381" s="70" t="s">
        <v>3743</v>
      </c>
      <c r="B1381" s="70" t="s">
        <v>3743</v>
      </c>
      <c r="D1381" s="101" t="str">
        <f t="shared" si="21"/>
        <v>VELO VELO</v>
      </c>
    </row>
    <row r="1382" spans="1:4" x14ac:dyDescent="0.3">
      <c r="A1382" s="70" t="s">
        <v>3744</v>
      </c>
      <c r="B1382" s="70" t="s">
        <v>3745</v>
      </c>
      <c r="D1382" s="101" t="str">
        <f t="shared" si="21"/>
        <v>VELVT VELVEETA</v>
      </c>
    </row>
    <row r="1383" spans="1:4" x14ac:dyDescent="0.3">
      <c r="A1383" s="70" t="s">
        <v>3746</v>
      </c>
      <c r="B1383" s="70" t="s">
        <v>3747</v>
      </c>
      <c r="D1383" s="101" t="str">
        <f t="shared" si="21"/>
        <v>VERAC VERA CRUZ</v>
      </c>
    </row>
    <row r="1384" spans="1:4" x14ac:dyDescent="0.3">
      <c r="A1384" s="70" t="s">
        <v>3748</v>
      </c>
      <c r="B1384" s="70" t="s">
        <v>3749</v>
      </c>
      <c r="D1384" s="101" t="str">
        <f t="shared" si="21"/>
        <v>VERN VERNON MANOR</v>
      </c>
    </row>
    <row r="1385" spans="1:4" x14ac:dyDescent="0.3">
      <c r="A1385" s="70" t="s">
        <v>3750</v>
      </c>
      <c r="B1385" s="70" t="s">
        <v>3750</v>
      </c>
      <c r="D1385" s="101" t="str">
        <f t="shared" si="21"/>
        <v>VICKS VICKS</v>
      </c>
    </row>
    <row r="1386" spans="1:4" x14ac:dyDescent="0.3">
      <c r="A1386" s="70" t="s">
        <v>3751</v>
      </c>
      <c r="B1386" s="70" t="s">
        <v>3752</v>
      </c>
      <c r="D1386" s="101" t="str">
        <f t="shared" si="21"/>
        <v>VICTR VICTOR</v>
      </c>
    </row>
    <row r="1387" spans="1:4" x14ac:dyDescent="0.3">
      <c r="A1387" s="70" t="s">
        <v>3753</v>
      </c>
      <c r="B1387" s="70" t="s">
        <v>3754</v>
      </c>
      <c r="D1387" s="101" t="str">
        <f t="shared" si="21"/>
        <v>VISNE VISINE</v>
      </c>
    </row>
    <row r="1388" spans="1:4" x14ac:dyDescent="0.3">
      <c r="A1388" s="70" t="s">
        <v>3755</v>
      </c>
      <c r="B1388" s="70" t="s">
        <v>3755</v>
      </c>
      <c r="D1388" s="101" t="str">
        <f t="shared" si="21"/>
        <v>VISTA VISTA</v>
      </c>
    </row>
    <row r="1389" spans="1:4" x14ac:dyDescent="0.3">
      <c r="A1389" s="70" t="s">
        <v>3756</v>
      </c>
      <c r="B1389" s="70" t="s">
        <v>3757</v>
      </c>
      <c r="D1389" s="101" t="str">
        <f t="shared" si="21"/>
        <v>VITO VITO &amp; NICK'S</v>
      </c>
    </row>
    <row r="1390" spans="1:4" x14ac:dyDescent="0.3">
      <c r="A1390" s="70" t="s">
        <v>3758</v>
      </c>
      <c r="B1390" s="70" t="s">
        <v>3758</v>
      </c>
      <c r="D1390" s="101" t="str">
        <f t="shared" si="21"/>
        <v>VIVA VIVA</v>
      </c>
    </row>
    <row r="1391" spans="1:4" x14ac:dyDescent="0.3">
      <c r="A1391" s="70" t="s">
        <v>3759</v>
      </c>
      <c r="B1391" s="70" t="s">
        <v>3760</v>
      </c>
      <c r="D1391" s="101" t="str">
        <f t="shared" si="21"/>
        <v>VIVRN VIVARIN</v>
      </c>
    </row>
    <row r="1392" spans="1:4" x14ac:dyDescent="0.3">
      <c r="A1392" s="70" t="s">
        <v>3761</v>
      </c>
      <c r="B1392" s="70" t="s">
        <v>3762</v>
      </c>
      <c r="D1392" s="101" t="str">
        <f t="shared" si="21"/>
        <v>VLASC VLASSIC</v>
      </c>
    </row>
    <row r="1393" spans="1:4" x14ac:dyDescent="0.3">
      <c r="A1393" s="70" t="s">
        <v>3763</v>
      </c>
      <c r="B1393" s="70" t="s">
        <v>3764</v>
      </c>
      <c r="D1393" s="101" t="str">
        <f t="shared" si="21"/>
        <v>VLN VERY LOW NICOTINE</v>
      </c>
    </row>
    <row r="1394" spans="1:4" x14ac:dyDescent="0.3">
      <c r="A1394" s="70" t="s">
        <v>3765</v>
      </c>
      <c r="B1394" s="70" t="s">
        <v>3766</v>
      </c>
      <c r="D1394" s="101" t="str">
        <f t="shared" si="21"/>
        <v>VNAT VALUED NATURALS</v>
      </c>
    </row>
    <row r="1395" spans="1:4" x14ac:dyDescent="0.3">
      <c r="A1395" s="70" t="s">
        <v>3767</v>
      </c>
      <c r="B1395" s="70" t="s">
        <v>3768</v>
      </c>
      <c r="D1395" s="101" t="str">
        <f t="shared" si="21"/>
        <v>VNTRA VENTURA</v>
      </c>
    </row>
    <row r="1396" spans="1:4" x14ac:dyDescent="0.3">
      <c r="A1396" s="70" t="s">
        <v>3769</v>
      </c>
      <c r="B1396" s="70" t="s">
        <v>3769</v>
      </c>
      <c r="D1396" s="101" t="str">
        <f t="shared" si="21"/>
        <v>VOLPI VOLPI</v>
      </c>
    </row>
    <row r="1397" spans="1:4" x14ac:dyDescent="0.3">
      <c r="A1397" s="70" t="s">
        <v>3770</v>
      </c>
      <c r="B1397" s="70" t="s">
        <v>3771</v>
      </c>
      <c r="D1397" s="101" t="str">
        <f t="shared" si="21"/>
        <v>VOSS VOSS WATER</v>
      </c>
    </row>
    <row r="1398" spans="1:4" x14ac:dyDescent="0.3">
      <c r="A1398" s="70" t="s">
        <v>3772</v>
      </c>
      <c r="B1398" s="70" t="s">
        <v>3773</v>
      </c>
      <c r="D1398" s="101" t="str">
        <f t="shared" si="21"/>
        <v>VRMNT VERMONT</v>
      </c>
    </row>
    <row r="1399" spans="1:4" x14ac:dyDescent="0.3">
      <c r="A1399" s="70" t="s">
        <v>3774</v>
      </c>
      <c r="B1399" s="70" t="s">
        <v>3775</v>
      </c>
      <c r="D1399" s="101" t="str">
        <f t="shared" si="21"/>
        <v>VSCLN VISABLY CLEAN</v>
      </c>
    </row>
    <row r="1400" spans="1:4" x14ac:dyDescent="0.3">
      <c r="A1400" s="70" t="s">
        <v>3776</v>
      </c>
      <c r="B1400" s="70" t="s">
        <v>3777</v>
      </c>
      <c r="D1400" s="101" t="str">
        <f t="shared" si="21"/>
        <v>VSLIM VIRGINIA SLIM</v>
      </c>
    </row>
    <row r="1401" spans="1:4" x14ac:dyDescent="0.3">
      <c r="A1401" s="70" t="s">
        <v>3778</v>
      </c>
      <c r="B1401" s="70" t="s">
        <v>3779</v>
      </c>
      <c r="D1401" s="101" t="str">
        <f t="shared" si="21"/>
        <v>VTIME VALUTIME</v>
      </c>
    </row>
    <row r="1402" spans="1:4" x14ac:dyDescent="0.3">
      <c r="A1402" s="70" t="s">
        <v>3780</v>
      </c>
      <c r="B1402" s="70" t="s">
        <v>3780</v>
      </c>
      <c r="D1402" s="101" t="str">
        <f t="shared" si="21"/>
        <v>VUSE VUSE</v>
      </c>
    </row>
    <row r="1403" spans="1:4" x14ac:dyDescent="0.3">
      <c r="A1403" s="70" t="s">
        <v>3781</v>
      </c>
      <c r="B1403" s="70" t="s">
        <v>3781</v>
      </c>
      <c r="D1403" s="101" t="str">
        <f t="shared" si="21"/>
        <v>V05 V05</v>
      </c>
    </row>
    <row r="1404" spans="1:4" x14ac:dyDescent="0.3">
      <c r="A1404" s="70" t="s">
        <v>3782</v>
      </c>
      <c r="B1404" s="70" t="s">
        <v>3782</v>
      </c>
      <c r="D1404" s="101" t="str">
        <f t="shared" si="21"/>
        <v>V2 V2</v>
      </c>
    </row>
    <row r="1405" spans="1:4" x14ac:dyDescent="0.3">
      <c r="A1405" s="70" t="s">
        <v>3783</v>
      </c>
      <c r="B1405" s="70" t="s">
        <v>3784</v>
      </c>
      <c r="D1405" s="101" t="str">
        <f t="shared" si="21"/>
        <v>W/OWL WHITE OWL</v>
      </c>
    </row>
    <row r="1406" spans="1:4" x14ac:dyDescent="0.3">
      <c r="A1406" s="70" t="s">
        <v>3785</v>
      </c>
      <c r="B1406" s="70" t="s">
        <v>3786</v>
      </c>
      <c r="D1406" s="101" t="str">
        <f t="shared" si="21"/>
        <v>WARRN WARREN</v>
      </c>
    </row>
    <row r="1407" spans="1:4" x14ac:dyDescent="0.3">
      <c r="A1407" s="70" t="s">
        <v>3787</v>
      </c>
      <c r="B1407" s="70" t="s">
        <v>3787</v>
      </c>
      <c r="D1407" s="101" t="str">
        <f t="shared" si="21"/>
        <v>WAVE WAVE</v>
      </c>
    </row>
    <row r="1408" spans="1:4" x14ac:dyDescent="0.3">
      <c r="A1408" s="70" t="s">
        <v>3788</v>
      </c>
      <c r="B1408" s="70" t="s">
        <v>3789</v>
      </c>
      <c r="D1408" s="101" t="str">
        <f t="shared" si="21"/>
        <v>WAVEL WAVE LENGTH</v>
      </c>
    </row>
    <row r="1409" spans="1:4" x14ac:dyDescent="0.3">
      <c r="A1409" s="70" t="s">
        <v>3790</v>
      </c>
      <c r="B1409" s="70" t="s">
        <v>3791</v>
      </c>
      <c r="D1409" s="101" t="str">
        <f t="shared" si="21"/>
        <v>WB W B</v>
      </c>
    </row>
    <row r="1410" spans="1:4" x14ac:dyDescent="0.3">
      <c r="A1410" s="70" t="s">
        <v>3792</v>
      </c>
      <c r="B1410" s="70" t="s">
        <v>3793</v>
      </c>
      <c r="D1410" s="101" t="str">
        <f t="shared" ref="D1410:D1473" si="22">A1410&amp;" "&amp;B1410</f>
        <v>WBONE WISHBONE</v>
      </c>
    </row>
    <row r="1411" spans="1:4" x14ac:dyDescent="0.3">
      <c r="A1411" s="70" t="s">
        <v>3794</v>
      </c>
      <c r="B1411" s="70" t="s">
        <v>3795</v>
      </c>
      <c r="D1411" s="101" t="str">
        <f t="shared" si="22"/>
        <v>WCHRY WILD CHERRY</v>
      </c>
    </row>
    <row r="1412" spans="1:4" x14ac:dyDescent="0.3">
      <c r="A1412" s="70" t="s">
        <v>3796</v>
      </c>
      <c r="B1412" s="70" t="s">
        <v>3797</v>
      </c>
      <c r="D1412" s="101" t="str">
        <f t="shared" si="22"/>
        <v>WD40 WD-40</v>
      </c>
    </row>
    <row r="1413" spans="1:4" x14ac:dyDescent="0.3">
      <c r="A1413" s="70" t="s">
        <v>3798</v>
      </c>
      <c r="B1413" s="70" t="s">
        <v>3799</v>
      </c>
      <c r="D1413" s="101" t="str">
        <f t="shared" si="22"/>
        <v>WELCH WELCH'S</v>
      </c>
    </row>
    <row r="1414" spans="1:4" x14ac:dyDescent="0.3">
      <c r="A1414" s="70" t="s">
        <v>3800</v>
      </c>
      <c r="B1414" s="70" t="s">
        <v>3801</v>
      </c>
      <c r="D1414" s="101" t="str">
        <f t="shared" si="22"/>
        <v>WENNR WENNER BAKERY</v>
      </c>
    </row>
    <row r="1415" spans="1:4" x14ac:dyDescent="0.3">
      <c r="A1415" s="70" t="s">
        <v>3802</v>
      </c>
      <c r="B1415" s="70" t="s">
        <v>3803</v>
      </c>
      <c r="D1415" s="101" t="str">
        <f t="shared" si="22"/>
        <v>WERTH WERTHER'S</v>
      </c>
    </row>
    <row r="1416" spans="1:4" x14ac:dyDescent="0.3">
      <c r="A1416" s="70" t="s">
        <v>3804</v>
      </c>
      <c r="B1416" s="70" t="s">
        <v>3805</v>
      </c>
      <c r="D1416" s="101" t="str">
        <f t="shared" si="22"/>
        <v>WESSN WESSON</v>
      </c>
    </row>
    <row r="1417" spans="1:4" x14ac:dyDescent="0.3">
      <c r="A1417" s="70" t="s">
        <v>3806</v>
      </c>
      <c r="B1417" s="70" t="s">
        <v>3807</v>
      </c>
      <c r="D1417" s="101" t="str">
        <f t="shared" si="22"/>
        <v>WET1S WET ONES</v>
      </c>
    </row>
    <row r="1418" spans="1:4" x14ac:dyDescent="0.3">
      <c r="A1418" s="70" t="s">
        <v>3808</v>
      </c>
      <c r="B1418" s="70" t="s">
        <v>3809</v>
      </c>
      <c r="D1418" s="101" t="str">
        <f t="shared" si="22"/>
        <v>WHEAT WHEAT THINS</v>
      </c>
    </row>
    <row r="1419" spans="1:4" x14ac:dyDescent="0.3">
      <c r="A1419" s="70" t="s">
        <v>3810</v>
      </c>
      <c r="B1419" s="70" t="s">
        <v>3811</v>
      </c>
      <c r="D1419" s="101" t="str">
        <f t="shared" si="22"/>
        <v>WHISK WHISKAS</v>
      </c>
    </row>
    <row r="1420" spans="1:4" x14ac:dyDescent="0.3">
      <c r="A1420" s="70" t="s">
        <v>3812</v>
      </c>
      <c r="B1420" s="70" t="s">
        <v>3813</v>
      </c>
      <c r="D1420" s="101" t="str">
        <f t="shared" si="22"/>
        <v>WHISP WHISPS</v>
      </c>
    </row>
    <row r="1421" spans="1:4" x14ac:dyDescent="0.3">
      <c r="A1421" s="70" t="s">
        <v>3814</v>
      </c>
      <c r="B1421" s="70" t="s">
        <v>3815</v>
      </c>
      <c r="D1421" s="101" t="str">
        <f t="shared" si="22"/>
        <v>WHRSE WILDHORSE</v>
      </c>
    </row>
    <row r="1422" spans="1:4" x14ac:dyDescent="0.3">
      <c r="A1422" s="70" t="s">
        <v>3816</v>
      </c>
      <c r="B1422" s="70" t="s">
        <v>3817</v>
      </c>
      <c r="D1422" s="101" t="str">
        <f t="shared" si="22"/>
        <v>WHTCL WHITE CLOUD</v>
      </c>
    </row>
    <row r="1423" spans="1:4" x14ac:dyDescent="0.3">
      <c r="A1423" s="70" t="s">
        <v>3818</v>
      </c>
      <c r="B1423" s="70" t="s">
        <v>3819</v>
      </c>
      <c r="D1423" s="101" t="str">
        <f t="shared" si="22"/>
        <v>WICKD WICKED WHOOPIE</v>
      </c>
    </row>
    <row r="1424" spans="1:4" x14ac:dyDescent="0.3">
      <c r="A1424" s="70" t="s">
        <v>3820</v>
      </c>
      <c r="B1424" s="70" t="s">
        <v>3821</v>
      </c>
      <c r="D1424" s="101" t="str">
        <f t="shared" si="22"/>
        <v>WILDB WILD BILLS</v>
      </c>
    </row>
    <row r="1425" spans="1:4" x14ac:dyDescent="0.3">
      <c r="A1425" s="70" t="s">
        <v>3822</v>
      </c>
      <c r="B1425" s="70" t="s">
        <v>3823</v>
      </c>
      <c r="D1425" s="101" t="str">
        <f t="shared" si="22"/>
        <v>WILSN WILSON</v>
      </c>
    </row>
    <row r="1426" spans="1:4" x14ac:dyDescent="0.3">
      <c r="A1426" s="70" t="s">
        <v>3824</v>
      </c>
      <c r="B1426" s="70" t="s">
        <v>3825</v>
      </c>
      <c r="D1426" s="101" t="str">
        <f t="shared" si="22"/>
        <v>WINCH WINCHESTER</v>
      </c>
    </row>
    <row r="1427" spans="1:4" x14ac:dyDescent="0.3">
      <c r="A1427" s="70" t="s">
        <v>3826</v>
      </c>
      <c r="B1427" s="70" t="s">
        <v>3827</v>
      </c>
      <c r="D1427" s="101" t="str">
        <f t="shared" si="22"/>
        <v>WINDX WINDEX</v>
      </c>
    </row>
    <row r="1428" spans="1:4" x14ac:dyDescent="0.3">
      <c r="A1428" s="70" t="s">
        <v>3828</v>
      </c>
      <c r="B1428" s="70" t="s">
        <v>3828</v>
      </c>
      <c r="D1428" s="101" t="str">
        <f t="shared" si="22"/>
        <v>WINGS WINGS</v>
      </c>
    </row>
    <row r="1429" spans="1:4" x14ac:dyDescent="0.3">
      <c r="A1429" s="70" t="s">
        <v>3829</v>
      </c>
      <c r="B1429" s="70" t="s">
        <v>3830</v>
      </c>
      <c r="D1429" s="101" t="str">
        <f t="shared" si="22"/>
        <v>WINKY WINKY'S</v>
      </c>
    </row>
    <row r="1430" spans="1:4" x14ac:dyDescent="0.3">
      <c r="A1430" s="70" t="s">
        <v>3831</v>
      </c>
      <c r="B1430" s="70" t="s">
        <v>3832</v>
      </c>
      <c r="D1430" s="101" t="str">
        <f t="shared" si="22"/>
        <v>WINST WINSTON</v>
      </c>
    </row>
    <row r="1431" spans="1:4" x14ac:dyDescent="0.3">
      <c r="A1431" s="70" t="s">
        <v>3833</v>
      </c>
      <c r="B1431" s="70" t="s">
        <v>3834</v>
      </c>
      <c r="D1431" s="101" t="str">
        <f t="shared" si="22"/>
        <v>WISCB WISCONSIN'S BEST</v>
      </c>
    </row>
    <row r="1432" spans="1:4" x14ac:dyDescent="0.3">
      <c r="A1432" s="70" t="s">
        <v>3835</v>
      </c>
      <c r="B1432" s="70" t="s">
        <v>3836</v>
      </c>
      <c r="D1432" s="101" t="str">
        <f t="shared" si="22"/>
        <v>WOBER WOEBER</v>
      </c>
    </row>
    <row r="1433" spans="1:4" x14ac:dyDescent="0.3">
      <c r="A1433" s="70" t="s">
        <v>3837</v>
      </c>
      <c r="B1433" s="70" t="s">
        <v>3838</v>
      </c>
      <c r="D1433" s="101" t="str">
        <f t="shared" si="22"/>
        <v>WOLFS WOLF'S HEAD</v>
      </c>
    </row>
    <row r="1434" spans="1:4" x14ac:dyDescent="0.3">
      <c r="A1434" s="70" t="s">
        <v>3839</v>
      </c>
      <c r="B1434" s="70" t="s">
        <v>3840</v>
      </c>
      <c r="D1434" s="101" t="str">
        <f t="shared" si="22"/>
        <v>WONDR WONDERFUL</v>
      </c>
    </row>
    <row r="1435" spans="1:4" x14ac:dyDescent="0.3">
      <c r="A1435" s="70" t="s">
        <v>3841</v>
      </c>
      <c r="B1435" s="70" t="s">
        <v>3842</v>
      </c>
      <c r="D1435" s="101" t="str">
        <f t="shared" si="22"/>
        <v>WORKS THE WORKS</v>
      </c>
    </row>
    <row r="1436" spans="1:4" x14ac:dyDescent="0.3">
      <c r="A1436" s="70" t="s">
        <v>3843</v>
      </c>
      <c r="B1436" s="70" t="s">
        <v>3844</v>
      </c>
      <c r="D1436" s="101" t="str">
        <f t="shared" si="22"/>
        <v>WPP WPP DOUGH</v>
      </c>
    </row>
    <row r="1437" spans="1:4" x14ac:dyDescent="0.3">
      <c r="A1437" s="70" t="s">
        <v>3845</v>
      </c>
      <c r="B1437" s="70" t="s">
        <v>3846</v>
      </c>
      <c r="D1437" s="101" t="str">
        <f t="shared" si="22"/>
        <v>WRAIN WHITE RAIN</v>
      </c>
    </row>
    <row r="1438" spans="1:4" x14ac:dyDescent="0.3">
      <c r="A1438" s="70" t="s">
        <v>3847</v>
      </c>
      <c r="B1438" s="70" t="s">
        <v>3848</v>
      </c>
      <c r="D1438" s="101" t="str">
        <f t="shared" si="22"/>
        <v>WRIGL WRIGLEY</v>
      </c>
    </row>
    <row r="1439" spans="1:4" x14ac:dyDescent="0.3">
      <c r="A1439" s="70" t="s">
        <v>3849</v>
      </c>
      <c r="B1439" s="70" t="s">
        <v>3850</v>
      </c>
      <c r="D1439" s="101" t="str">
        <f t="shared" si="22"/>
        <v>WROCK WHITE ROCK</v>
      </c>
    </row>
    <row r="1440" spans="1:4" x14ac:dyDescent="0.3">
      <c r="A1440" s="70" t="s">
        <v>3851</v>
      </c>
      <c r="B1440" s="70" t="s">
        <v>3852</v>
      </c>
      <c r="D1440" s="101" t="str">
        <f t="shared" si="22"/>
        <v>WSTRN WESTERN</v>
      </c>
    </row>
    <row r="1441" spans="1:4" x14ac:dyDescent="0.3">
      <c r="A1441" s="70" t="s">
        <v>3853</v>
      </c>
      <c r="B1441" s="70" t="s">
        <v>3853</v>
      </c>
      <c r="D1441" s="101" t="str">
        <f t="shared" si="22"/>
        <v>WYLD WYLD</v>
      </c>
    </row>
    <row r="1442" spans="1:4" x14ac:dyDescent="0.3">
      <c r="A1442" s="70" t="s">
        <v>3854</v>
      </c>
      <c r="B1442" s="70" t="s">
        <v>3854</v>
      </c>
      <c r="D1442" s="101" t="str">
        <f t="shared" si="22"/>
        <v>WYLER WYLER</v>
      </c>
    </row>
    <row r="1443" spans="1:4" x14ac:dyDescent="0.3">
      <c r="A1443" s="70" t="s">
        <v>3855</v>
      </c>
      <c r="B1443" s="70" t="s">
        <v>3856</v>
      </c>
      <c r="D1443" s="101" t="str">
        <f t="shared" si="22"/>
        <v>WYOMG WYOMING</v>
      </c>
    </row>
    <row r="1444" spans="1:4" x14ac:dyDescent="0.3">
      <c r="A1444" s="70" t="s">
        <v>3857</v>
      </c>
      <c r="B1444" s="70" t="s">
        <v>3858</v>
      </c>
      <c r="D1444" s="101" t="str">
        <f t="shared" si="22"/>
        <v>XCAL XCALIBER</v>
      </c>
    </row>
    <row r="1445" spans="1:4" x14ac:dyDescent="0.3">
      <c r="A1445" s="70" t="s">
        <v>3859</v>
      </c>
      <c r="B1445" s="70" t="s">
        <v>3859</v>
      </c>
      <c r="D1445" s="101" t="str">
        <f t="shared" si="22"/>
        <v>XTRA XTRA</v>
      </c>
    </row>
    <row r="1446" spans="1:4" x14ac:dyDescent="0.3">
      <c r="A1446" s="70" t="s">
        <v>3860</v>
      </c>
      <c r="B1446" s="70" t="s">
        <v>3861</v>
      </c>
      <c r="D1446" s="101" t="str">
        <f t="shared" si="22"/>
        <v>YANCY YANCEY'S FANCY</v>
      </c>
    </row>
    <row r="1447" spans="1:4" x14ac:dyDescent="0.3">
      <c r="A1447" s="70" t="s">
        <v>3862</v>
      </c>
      <c r="B1447" s="70" t="s">
        <v>3863</v>
      </c>
      <c r="D1447" s="101" t="str">
        <f t="shared" si="22"/>
        <v>YELLO YELLO-BOLE</v>
      </c>
    </row>
    <row r="1448" spans="1:4" x14ac:dyDescent="0.3">
      <c r="A1448" s="70" t="s">
        <v>3864</v>
      </c>
      <c r="B1448" s="70" t="s">
        <v>3865</v>
      </c>
      <c r="D1448" s="101" t="str">
        <f t="shared" si="22"/>
        <v>YEOLD YE OLDE COLLEGE</v>
      </c>
    </row>
    <row r="1449" spans="1:4" x14ac:dyDescent="0.3">
      <c r="A1449" s="70" t="s">
        <v>3866</v>
      </c>
      <c r="B1449" s="70" t="s">
        <v>3867</v>
      </c>
      <c r="D1449" s="101" t="str">
        <f t="shared" si="22"/>
        <v>YOCRU YO CRUNCH</v>
      </c>
    </row>
    <row r="1450" spans="1:4" x14ac:dyDescent="0.3">
      <c r="A1450" s="70" t="s">
        <v>3868</v>
      </c>
      <c r="B1450" s="70" t="s">
        <v>3869</v>
      </c>
      <c r="D1450" s="101" t="str">
        <f t="shared" si="22"/>
        <v>YOOHO YOO HOO</v>
      </c>
    </row>
    <row r="1451" spans="1:4" x14ac:dyDescent="0.3">
      <c r="A1451" s="70" t="s">
        <v>3870</v>
      </c>
      <c r="B1451" s="70" t="s">
        <v>3870</v>
      </c>
      <c r="D1451" s="101" t="str">
        <f t="shared" si="22"/>
        <v>YOOL YOOL</v>
      </c>
    </row>
    <row r="1452" spans="1:4" x14ac:dyDescent="0.3">
      <c r="A1452" s="70" t="s">
        <v>3871</v>
      </c>
      <c r="B1452" s="70" t="s">
        <v>3872</v>
      </c>
      <c r="D1452" s="101" t="str">
        <f t="shared" si="22"/>
        <v>YOPLA YOPLAIT</v>
      </c>
    </row>
    <row r="1453" spans="1:4" x14ac:dyDescent="0.3">
      <c r="A1453" s="70" t="s">
        <v>3873</v>
      </c>
      <c r="B1453" s="70" t="s">
        <v>3873</v>
      </c>
      <c r="D1453" s="101" t="str">
        <f t="shared" si="22"/>
        <v>YORK YORK</v>
      </c>
    </row>
    <row r="1454" spans="1:4" x14ac:dyDescent="0.3">
      <c r="A1454" s="70" t="s">
        <v>3874</v>
      </c>
      <c r="B1454" s="70" t="s">
        <v>3875</v>
      </c>
      <c r="D1454" s="101" t="str">
        <f t="shared" si="22"/>
        <v>YOWIE YOWIE3</v>
      </c>
    </row>
    <row r="1455" spans="1:4" x14ac:dyDescent="0.3">
      <c r="A1455" s="70" t="s">
        <v>3876</v>
      </c>
      <c r="B1455" s="70" t="s">
        <v>3876</v>
      </c>
      <c r="D1455" s="101" t="str">
        <f t="shared" si="22"/>
        <v>ZAGZ ZAGZ</v>
      </c>
    </row>
    <row r="1456" spans="1:4" x14ac:dyDescent="0.3">
      <c r="A1456" s="70" t="s">
        <v>3877</v>
      </c>
      <c r="B1456" s="70" t="s">
        <v>3878</v>
      </c>
      <c r="D1456" s="101" t="str">
        <f t="shared" si="22"/>
        <v>ZCHRY ZACHARY</v>
      </c>
    </row>
    <row r="1457" spans="1:4" x14ac:dyDescent="0.3">
      <c r="A1457" s="70" t="s">
        <v>3879</v>
      </c>
      <c r="B1457" s="70" t="s">
        <v>3879</v>
      </c>
      <c r="D1457" s="101" t="str">
        <f t="shared" si="22"/>
        <v>ZEN ZEN</v>
      </c>
    </row>
    <row r="1458" spans="1:4" x14ac:dyDescent="0.3">
      <c r="A1458" s="70" t="s">
        <v>3880</v>
      </c>
      <c r="B1458" s="70" t="s">
        <v>3881</v>
      </c>
      <c r="D1458" s="101" t="str">
        <f t="shared" si="22"/>
        <v>ZGZAG ZIG ZAG</v>
      </c>
    </row>
    <row r="1459" spans="1:4" x14ac:dyDescent="0.3">
      <c r="A1459" s="70" t="s">
        <v>3882</v>
      </c>
      <c r="B1459" s="70" t="s">
        <v>3883</v>
      </c>
      <c r="D1459" s="101" t="str">
        <f t="shared" si="22"/>
        <v>ZIPLC ZIPLOC</v>
      </c>
    </row>
    <row r="1460" spans="1:4" x14ac:dyDescent="0.3">
      <c r="A1460" s="70" t="s">
        <v>3884</v>
      </c>
      <c r="B1460" s="70" t="s">
        <v>3884</v>
      </c>
      <c r="D1460" s="101" t="str">
        <f t="shared" si="22"/>
        <v>ZIPPO ZIPPO</v>
      </c>
    </row>
    <row r="1461" spans="1:4" x14ac:dyDescent="0.3">
      <c r="A1461" s="70" t="s">
        <v>3885</v>
      </c>
      <c r="B1461" s="70" t="s">
        <v>3885</v>
      </c>
      <c r="D1461" s="101" t="str">
        <f t="shared" si="22"/>
        <v>ZONE ZONE</v>
      </c>
    </row>
    <row r="1462" spans="1:4" x14ac:dyDescent="0.3">
      <c r="A1462" s="70" t="s">
        <v>3886</v>
      </c>
      <c r="B1462" s="70" t="s">
        <v>3887</v>
      </c>
      <c r="D1462" s="101" t="str">
        <f t="shared" si="22"/>
        <v>ZQUIL ZZZQUIL</v>
      </c>
    </row>
    <row r="1463" spans="1:4" x14ac:dyDescent="0.3">
      <c r="A1463" s="70" t="s">
        <v>3888</v>
      </c>
      <c r="B1463" s="70" t="s">
        <v>3889</v>
      </c>
      <c r="D1463" s="101" t="str">
        <f t="shared" si="22"/>
        <v>ZSTCK Z STICK</v>
      </c>
    </row>
    <row r="1464" spans="1:4" x14ac:dyDescent="0.3">
      <c r="A1464" s="70" t="s">
        <v>3890</v>
      </c>
      <c r="B1464" s="70" t="s">
        <v>3890</v>
      </c>
      <c r="D1464" s="101" t="str">
        <f t="shared" si="22"/>
        <v>ZWEET ZWEET</v>
      </c>
    </row>
    <row r="1465" spans="1:4" x14ac:dyDescent="0.3">
      <c r="A1465" s="70" t="s">
        <v>3891</v>
      </c>
      <c r="B1465" s="70" t="s">
        <v>3891</v>
      </c>
      <c r="D1465" s="101" t="str">
        <f t="shared" si="22"/>
        <v>ZYN ZYN</v>
      </c>
    </row>
    <row r="1466" spans="1:4" x14ac:dyDescent="0.3">
      <c r="A1466" s="70" t="s">
        <v>3892</v>
      </c>
      <c r="B1466" s="70" t="s">
        <v>3893</v>
      </c>
      <c r="D1466" s="101" t="str">
        <f t="shared" si="22"/>
        <v>ZZEES ZEE ZEES</v>
      </c>
    </row>
    <row r="1467" spans="1:4" x14ac:dyDescent="0.3">
      <c r="A1467" s="70" t="str">
        <f>"1839"</f>
        <v>1839</v>
      </c>
      <c r="B1467" s="70" t="str">
        <f>"1839"</f>
        <v>1839</v>
      </c>
      <c r="D1467" s="101" t="str">
        <f t="shared" si="22"/>
        <v>1839 1839</v>
      </c>
    </row>
    <row r="1468" spans="1:4" x14ac:dyDescent="0.3">
      <c r="A1468" s="70" t="s">
        <v>3894</v>
      </c>
      <c r="B1468" s="70" t="s">
        <v>3895</v>
      </c>
      <c r="D1468" s="101" t="str">
        <f t="shared" si="22"/>
        <v>2BITE TWO BITE</v>
      </c>
    </row>
    <row r="1469" spans="1:4" x14ac:dyDescent="0.3">
      <c r="A1469" s="70" t="s">
        <v>3896</v>
      </c>
      <c r="B1469" s="70" t="s">
        <v>3897</v>
      </c>
      <c r="D1469" s="101" t="str">
        <f t="shared" si="22"/>
        <v>4ACES 4 ACES</v>
      </c>
    </row>
    <row r="1470" spans="1:4" x14ac:dyDescent="0.3">
      <c r="A1470" s="70" t="s">
        <v>3898</v>
      </c>
      <c r="B1470" s="70" t="s">
        <v>3898</v>
      </c>
      <c r="D1470" s="101" t="str">
        <f t="shared" si="22"/>
        <v>4C 4C</v>
      </c>
    </row>
    <row r="1471" spans="1:4" x14ac:dyDescent="0.3">
      <c r="A1471" s="70" t="s">
        <v>3899</v>
      </c>
      <c r="B1471" s="70" t="s">
        <v>3900</v>
      </c>
      <c r="D1471" s="101" t="str">
        <f t="shared" si="22"/>
        <v>4PEAK FOUR PEAKS</v>
      </c>
    </row>
    <row r="1472" spans="1:4" x14ac:dyDescent="0.3">
      <c r="A1472" s="70" t="str">
        <f>"4505"</f>
        <v>4505</v>
      </c>
      <c r="B1472" s="70" t="str">
        <f>"4505"</f>
        <v>4505</v>
      </c>
      <c r="D1472" s="101" t="str">
        <f t="shared" si="22"/>
        <v>4505 4505</v>
      </c>
    </row>
    <row r="1473" spans="1:4" x14ac:dyDescent="0.3">
      <c r="A1473" s="70" t="s">
        <v>3901</v>
      </c>
      <c r="B1473" s="70" t="s">
        <v>3902</v>
      </c>
      <c r="D1473" s="101" t="str">
        <f t="shared" si="22"/>
        <v>5HOUR 5 HOUR ENERGY</v>
      </c>
    </row>
    <row r="1474" spans="1:4" x14ac:dyDescent="0.3">
      <c r="A1474" s="70" t="s">
        <v>3903</v>
      </c>
      <c r="B1474" s="70" t="s">
        <v>3904</v>
      </c>
      <c r="D1474" s="101" t="str">
        <f t="shared" ref="D1474:D1475" si="23">A1474&amp;" "&amp;B1474</f>
        <v>7DAYS 7 DAYS</v>
      </c>
    </row>
    <row r="1475" spans="1:4" x14ac:dyDescent="0.3">
      <c r="A1475" s="70" t="s">
        <v>3905</v>
      </c>
      <c r="B1475" s="70" t="s">
        <v>3906</v>
      </c>
      <c r="D1475" s="101" t="str">
        <f t="shared" si="23"/>
        <v>9LIVE 9 LIVES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BC308-BC81-4389-A162-D7EF484C13C4}">
  <sheetPr codeName="Sheet12">
    <tabColor theme="0" tint="-0.249977111117893"/>
  </sheetPr>
  <dimension ref="A1:D1475"/>
  <sheetViews>
    <sheetView workbookViewId="0">
      <selection activeCell="F60" sqref="F58:F60"/>
    </sheetView>
  </sheetViews>
  <sheetFormatPr defaultColWidth="29.33203125" defaultRowHeight="14.4" x14ac:dyDescent="0.3"/>
  <cols>
    <col min="1" max="1" width="8.88671875" bestFit="1" customWidth="1"/>
    <col min="2" max="2" width="27.109375" bestFit="1" customWidth="1"/>
    <col min="3" max="3" width="4.33203125" customWidth="1"/>
  </cols>
  <sheetData>
    <row r="1" spans="1:4" x14ac:dyDescent="0.3">
      <c r="A1" s="71" t="s">
        <v>1242</v>
      </c>
      <c r="B1" s="71" t="s">
        <v>130</v>
      </c>
    </row>
    <row r="2" spans="1:4" x14ac:dyDescent="0.3">
      <c r="A2" s="70" t="str">
        <f>"002000"</f>
        <v>002000</v>
      </c>
      <c r="B2" s="70" t="s">
        <v>3912</v>
      </c>
      <c r="D2" s="101" t="str">
        <f t="shared" ref="D2:D65" si="0">A2&amp;" "&amp;B2</f>
        <v>002000 BEVERAGE</v>
      </c>
    </row>
    <row r="3" spans="1:4" x14ac:dyDescent="0.3">
      <c r="A3" s="70" t="str">
        <f>"002100"</f>
        <v>002100</v>
      </c>
      <c r="B3" s="70" t="s">
        <v>3913</v>
      </c>
      <c r="D3" s="101" t="str">
        <f t="shared" si="0"/>
        <v>002100 LIQUID DAIRY</v>
      </c>
    </row>
    <row r="4" spans="1:4" x14ac:dyDescent="0.3">
      <c r="A4" s="70" t="str">
        <f>"002300"</f>
        <v>002300</v>
      </c>
      <c r="B4" s="70" t="s">
        <v>3914</v>
      </c>
      <c r="D4" s="101" t="str">
        <f t="shared" si="0"/>
        <v>002300 HOT BEVERAGES</v>
      </c>
    </row>
    <row r="5" spans="1:4" x14ac:dyDescent="0.3">
      <c r="A5" s="70" t="str">
        <f>"002310"</f>
        <v>002310</v>
      </c>
      <c r="B5" s="70" t="s">
        <v>3915</v>
      </c>
      <c r="D5" s="101" t="str">
        <f t="shared" si="0"/>
        <v>002310 RETAIL COFFEE</v>
      </c>
    </row>
    <row r="6" spans="1:4" x14ac:dyDescent="0.3">
      <c r="A6" s="70" t="str">
        <f>"002500"</f>
        <v>002500</v>
      </c>
      <c r="B6" s="70" t="s">
        <v>3916</v>
      </c>
      <c r="D6" s="101" t="str">
        <f t="shared" si="0"/>
        <v>002500 BEVERAGE ENHANCERS</v>
      </c>
    </row>
    <row r="7" spans="1:4" x14ac:dyDescent="0.3">
      <c r="A7" s="70" t="str">
        <f>"003211"</f>
        <v>003211</v>
      </c>
      <c r="B7" s="70" t="s">
        <v>3917</v>
      </c>
      <c r="D7" s="101" t="str">
        <f t="shared" si="0"/>
        <v>003211 MOIST SNUFF</v>
      </c>
    </row>
    <row r="8" spans="1:4" x14ac:dyDescent="0.3">
      <c r="A8" s="70" t="str">
        <f>"003212"</f>
        <v>003212</v>
      </c>
      <c r="B8" s="70" t="s">
        <v>3918</v>
      </c>
      <c r="D8" s="101" t="str">
        <f t="shared" si="0"/>
        <v>003212 LOOSE LEAF TOBACCO</v>
      </c>
    </row>
    <row r="9" spans="1:4" x14ac:dyDescent="0.3">
      <c r="A9" s="70" t="str">
        <f>"003213"</f>
        <v>003213</v>
      </c>
      <c r="B9" s="70" t="s">
        <v>3919</v>
      </c>
      <c r="D9" s="101" t="str">
        <f t="shared" si="0"/>
        <v>003213 DRY SNUFF</v>
      </c>
    </row>
    <row r="10" spans="1:4" x14ac:dyDescent="0.3">
      <c r="A10" s="70" t="str">
        <f>"003214"</f>
        <v>003214</v>
      </c>
      <c r="B10" s="70" t="s">
        <v>3920</v>
      </c>
      <c r="D10" s="101" t="str">
        <f t="shared" si="0"/>
        <v>003214 TWIST/ROPE/PLUG</v>
      </c>
    </row>
    <row r="11" spans="1:4" x14ac:dyDescent="0.3">
      <c r="A11" s="70" t="str">
        <f>"003215"</f>
        <v>003215</v>
      </c>
      <c r="B11" s="70" t="s">
        <v>3921</v>
      </c>
      <c r="D11" s="101" t="str">
        <f t="shared" si="0"/>
        <v>003215 PLUG TOBACCO</v>
      </c>
    </row>
    <row r="12" spans="1:4" x14ac:dyDescent="0.3">
      <c r="A12" s="70" t="str">
        <f>"003217"</f>
        <v>003217</v>
      </c>
      <c r="B12" s="70" t="s">
        <v>3922</v>
      </c>
      <c r="D12" s="101" t="str">
        <f t="shared" si="0"/>
        <v>003217 SNUS</v>
      </c>
    </row>
    <row r="13" spans="1:4" x14ac:dyDescent="0.3">
      <c r="A13" s="70" t="str">
        <f>"003218"</f>
        <v>003218</v>
      </c>
      <c r="B13" s="70" t="s">
        <v>3923</v>
      </c>
      <c r="D13" s="101" t="str">
        <f t="shared" si="0"/>
        <v>003218 HARD SNUFF</v>
      </c>
    </row>
    <row r="14" spans="1:4" x14ac:dyDescent="0.3">
      <c r="A14" s="70" t="str">
        <f>"003221"</f>
        <v>003221</v>
      </c>
      <c r="B14" s="70" t="s">
        <v>3924</v>
      </c>
      <c r="D14" s="101" t="str">
        <f t="shared" si="0"/>
        <v>003221 LOOSE TOBACCO</v>
      </c>
    </row>
    <row r="15" spans="1:4" x14ac:dyDescent="0.3">
      <c r="A15" s="70" t="str">
        <f>"003227"</f>
        <v>003227</v>
      </c>
      <c r="B15" s="70" t="s">
        <v>3925</v>
      </c>
      <c r="D15" s="101" t="str">
        <f t="shared" si="0"/>
        <v>003227 PREMIUM CIGARS</v>
      </c>
    </row>
    <row r="16" spans="1:4" x14ac:dyDescent="0.3">
      <c r="A16" s="70" t="str">
        <f>"003231"</f>
        <v>003231</v>
      </c>
      <c r="B16" s="70" t="s">
        <v>156</v>
      </c>
      <c r="D16" s="101" t="str">
        <f t="shared" si="0"/>
        <v>003231 CIGARETTES</v>
      </c>
    </row>
    <row r="17" spans="1:4" x14ac:dyDescent="0.3">
      <c r="A17" s="70" t="str">
        <f>"003241"</f>
        <v>003241</v>
      </c>
      <c r="B17" s="70" t="s">
        <v>1012</v>
      </c>
      <c r="D17" s="101" t="str">
        <f t="shared" si="0"/>
        <v>003241 PIPE TOBACCO</v>
      </c>
    </row>
    <row r="18" spans="1:4" x14ac:dyDescent="0.3">
      <c r="A18" s="70" t="str">
        <f>"003251"</f>
        <v>003251</v>
      </c>
      <c r="B18" s="70" t="s">
        <v>263</v>
      </c>
      <c r="D18" s="101" t="str">
        <f t="shared" si="0"/>
        <v>003251 CIGARS</v>
      </c>
    </row>
    <row r="19" spans="1:4" x14ac:dyDescent="0.3">
      <c r="A19" s="70" t="str">
        <f>"003252"</f>
        <v>003252</v>
      </c>
      <c r="B19" s="70" t="s">
        <v>3926</v>
      </c>
      <c r="D19" s="101" t="str">
        <f t="shared" si="0"/>
        <v>003252 LITTLE/FILTERED CIGARS</v>
      </c>
    </row>
    <row r="20" spans="1:4" x14ac:dyDescent="0.3">
      <c r="A20" s="70" t="str">
        <f>"003261"</f>
        <v>003261</v>
      </c>
      <c r="B20" s="70" t="s">
        <v>3927</v>
      </c>
      <c r="D20" s="101" t="str">
        <f t="shared" si="0"/>
        <v>003261 PAPERS/TUBES/WRAPS</v>
      </c>
    </row>
    <row r="21" spans="1:4" x14ac:dyDescent="0.3">
      <c r="A21" s="70" t="str">
        <f>"003263"</f>
        <v>003263</v>
      </c>
      <c r="B21" s="70" t="s">
        <v>3928</v>
      </c>
      <c r="D21" s="101" t="str">
        <f t="shared" si="0"/>
        <v>003263 LIGHTERS</v>
      </c>
    </row>
    <row r="22" spans="1:4" x14ac:dyDescent="0.3">
      <c r="A22" s="70" t="str">
        <f>"003271"</f>
        <v>003271</v>
      </c>
      <c r="B22" s="70" t="s">
        <v>1010</v>
      </c>
      <c r="D22" s="101" t="str">
        <f t="shared" si="0"/>
        <v>003271 PAPERS</v>
      </c>
    </row>
    <row r="23" spans="1:4" x14ac:dyDescent="0.3">
      <c r="A23" s="70" t="str">
        <f>"003281"</f>
        <v>003281</v>
      </c>
      <c r="B23" s="70" t="s">
        <v>3929</v>
      </c>
      <c r="D23" s="101" t="str">
        <f t="shared" si="0"/>
        <v>003281 KITS</v>
      </c>
    </row>
    <row r="24" spans="1:4" x14ac:dyDescent="0.3">
      <c r="A24" s="70" t="str">
        <f>"003291"</f>
        <v>003291</v>
      </c>
      <c r="B24" s="70" t="s">
        <v>3928</v>
      </c>
      <c r="D24" s="101" t="str">
        <f t="shared" si="0"/>
        <v>003291 LIGHTERS</v>
      </c>
    </row>
    <row r="25" spans="1:4" x14ac:dyDescent="0.3">
      <c r="A25" s="70" t="str">
        <f>"003292"</f>
        <v>003292</v>
      </c>
      <c r="B25" s="70" t="s">
        <v>1015</v>
      </c>
      <c r="D25" s="101" t="str">
        <f t="shared" si="0"/>
        <v>003292 E-CIGARETTES</v>
      </c>
    </row>
    <row r="26" spans="1:4" x14ac:dyDescent="0.3">
      <c r="A26" s="70" t="str">
        <f>"003293"</f>
        <v>003293</v>
      </c>
      <c r="B26" s="70" t="s">
        <v>3930</v>
      </c>
      <c r="D26" s="101" t="str">
        <f t="shared" si="0"/>
        <v>003293 TOB DERIVED NICOTINE PROD</v>
      </c>
    </row>
    <row r="27" spans="1:4" x14ac:dyDescent="0.3">
      <c r="A27" s="70" t="str">
        <f>"004100"</f>
        <v>004100</v>
      </c>
      <c r="B27" s="70" t="s">
        <v>880</v>
      </c>
      <c r="D27" s="101" t="str">
        <f t="shared" si="0"/>
        <v>004100 BATTERIES</v>
      </c>
    </row>
    <row r="28" spans="1:4" x14ac:dyDescent="0.3">
      <c r="A28" s="70" t="str">
        <f>"004200"</f>
        <v>004200</v>
      </c>
      <c r="B28" s="70" t="s">
        <v>3931</v>
      </c>
      <c r="D28" s="101" t="str">
        <f t="shared" si="0"/>
        <v>004200 PAPER PRODUCTS</v>
      </c>
    </row>
    <row r="29" spans="1:4" x14ac:dyDescent="0.3">
      <c r="A29" s="70" t="str">
        <f>"004300"</f>
        <v>004300</v>
      </c>
      <c r="B29" s="70" t="s">
        <v>1130</v>
      </c>
      <c r="D29" s="101" t="str">
        <f t="shared" si="0"/>
        <v>004300 LAUNDRY CARE</v>
      </c>
    </row>
    <row r="30" spans="1:4" x14ac:dyDescent="0.3">
      <c r="A30" s="70" t="str">
        <f>"004400"</f>
        <v>004400</v>
      </c>
      <c r="B30" s="70" t="s">
        <v>1132</v>
      </c>
      <c r="D30" s="101" t="str">
        <f t="shared" si="0"/>
        <v>004400 HOUSEHOLD CARE</v>
      </c>
    </row>
    <row r="31" spans="1:4" x14ac:dyDescent="0.3">
      <c r="A31" s="70" t="str">
        <f>"005100"</f>
        <v>005100</v>
      </c>
      <c r="B31" s="70" t="s">
        <v>3932</v>
      </c>
      <c r="D31" s="101" t="str">
        <f t="shared" si="0"/>
        <v>005100 CHOCOLATE</v>
      </c>
    </row>
    <row r="32" spans="1:4" x14ac:dyDescent="0.3">
      <c r="A32" s="70" t="str">
        <f>"005200"</f>
        <v>005200</v>
      </c>
      <c r="B32" s="70" t="s">
        <v>3933</v>
      </c>
      <c r="D32" s="101" t="str">
        <f t="shared" si="0"/>
        <v>005200 NON-CHOCOLATE</v>
      </c>
    </row>
    <row r="33" spans="1:4" x14ac:dyDescent="0.3">
      <c r="A33" s="70" t="str">
        <f>"005500"</f>
        <v>005500</v>
      </c>
      <c r="B33" s="70" t="s">
        <v>1054</v>
      </c>
      <c r="D33" s="101" t="str">
        <f t="shared" si="0"/>
        <v>005500 GUM</v>
      </c>
    </row>
    <row r="34" spans="1:4" x14ac:dyDescent="0.3">
      <c r="A34" s="70" t="str">
        <f>"005600"</f>
        <v>005600</v>
      </c>
      <c r="B34" s="70" t="s">
        <v>3934</v>
      </c>
      <c r="D34" s="101" t="str">
        <f t="shared" si="0"/>
        <v>005600 MINTS</v>
      </c>
    </row>
    <row r="35" spans="1:4" x14ac:dyDescent="0.3">
      <c r="A35" s="70" t="str">
        <f>"005700"</f>
        <v>005700</v>
      </c>
      <c r="B35" s="70" t="s">
        <v>3935</v>
      </c>
      <c r="D35" s="101" t="str">
        <f t="shared" si="0"/>
        <v>005700 COUGH</v>
      </c>
    </row>
    <row r="36" spans="1:4" x14ac:dyDescent="0.3">
      <c r="A36" s="70" t="str">
        <f>"006100"</f>
        <v>006100</v>
      </c>
      <c r="B36" s="70" t="s">
        <v>1096</v>
      </c>
      <c r="D36" s="101" t="str">
        <f t="shared" si="0"/>
        <v>006100 SALTY SNACKS</v>
      </c>
    </row>
    <row r="37" spans="1:4" x14ac:dyDescent="0.3">
      <c r="A37" s="70" t="str">
        <f>"006300"</f>
        <v>006300</v>
      </c>
      <c r="B37" s="70" t="s">
        <v>3936</v>
      </c>
      <c r="D37" s="101" t="str">
        <f t="shared" si="0"/>
        <v>006300 SWEET SNACKS</v>
      </c>
    </row>
    <row r="38" spans="1:4" x14ac:dyDescent="0.3">
      <c r="A38" s="70" t="str">
        <f>"006500"</f>
        <v>006500</v>
      </c>
      <c r="B38" s="70" t="s">
        <v>3937</v>
      </c>
      <c r="D38" s="101" t="str">
        <f t="shared" si="0"/>
        <v>006500 NUTRITIONAL SNACKS(BARS)</v>
      </c>
    </row>
    <row r="39" spans="1:4" x14ac:dyDescent="0.3">
      <c r="A39" s="70" t="str">
        <f>"006600"</f>
        <v>006600</v>
      </c>
      <c r="B39" s="70" t="s">
        <v>3938</v>
      </c>
      <c r="D39" s="101" t="str">
        <f t="shared" si="0"/>
        <v>006600 FOOD SNACKS</v>
      </c>
    </row>
    <row r="40" spans="1:4" x14ac:dyDescent="0.3">
      <c r="A40" s="70" t="str">
        <f>"007000"</f>
        <v>007000</v>
      </c>
      <c r="B40" s="70" t="s">
        <v>3939</v>
      </c>
      <c r="D40" s="101" t="str">
        <f t="shared" si="0"/>
        <v>007000 SHIPPER</v>
      </c>
    </row>
    <row r="41" spans="1:4" x14ac:dyDescent="0.3">
      <c r="A41" s="70" t="str">
        <f>"008100"</f>
        <v>008100</v>
      </c>
      <c r="B41" s="70" t="s">
        <v>3940</v>
      </c>
      <c r="D41" s="101" t="str">
        <f t="shared" si="0"/>
        <v>008100 SHAVING NEEDS</v>
      </c>
    </row>
    <row r="42" spans="1:4" x14ac:dyDescent="0.3">
      <c r="A42" s="70" t="str">
        <f>"00830"</f>
        <v>00830</v>
      </c>
      <c r="B42" s="70" t="s">
        <v>1136</v>
      </c>
      <c r="D42" s="101" t="str">
        <f t="shared" si="0"/>
        <v>00830 ANALGESICS</v>
      </c>
    </row>
    <row r="43" spans="1:4" x14ac:dyDescent="0.3">
      <c r="A43" s="70" t="str">
        <f>"008300"</f>
        <v>008300</v>
      </c>
      <c r="B43" s="70" t="s">
        <v>3941</v>
      </c>
      <c r="D43" s="101" t="str">
        <f t="shared" si="0"/>
        <v>008300 DENTAL CARE</v>
      </c>
    </row>
    <row r="44" spans="1:4" x14ac:dyDescent="0.3">
      <c r="A44" s="70" t="str">
        <f>"008400"</f>
        <v>008400</v>
      </c>
      <c r="B44" s="70" t="s">
        <v>3942</v>
      </c>
      <c r="D44" s="101" t="str">
        <f t="shared" si="0"/>
        <v>008400 PERSONAL CARE</v>
      </c>
    </row>
    <row r="45" spans="1:4" x14ac:dyDescent="0.3">
      <c r="A45" s="70" t="str">
        <f>"008500"</f>
        <v>008500</v>
      </c>
      <c r="B45" s="70" t="s">
        <v>1144</v>
      </c>
      <c r="D45" s="101" t="str">
        <f t="shared" si="0"/>
        <v>008500 BABY CARE</v>
      </c>
    </row>
    <row r="46" spans="1:4" x14ac:dyDescent="0.3">
      <c r="A46" s="70" t="str">
        <f>"008600"</f>
        <v>008600</v>
      </c>
      <c r="B46" s="70" t="s">
        <v>841</v>
      </c>
      <c r="D46" s="101" t="str">
        <f t="shared" si="0"/>
        <v>008600 FEMININE HYGIENE</v>
      </c>
    </row>
    <row r="47" spans="1:4" x14ac:dyDescent="0.3">
      <c r="A47" s="70" t="str">
        <f>"008700"</f>
        <v>008700</v>
      </c>
      <c r="B47" s="70" t="s">
        <v>844</v>
      </c>
      <c r="D47" s="101" t="str">
        <f t="shared" si="0"/>
        <v>008700 HAIR CARE</v>
      </c>
    </row>
    <row r="48" spans="1:4" x14ac:dyDescent="0.3">
      <c r="A48" s="70" t="str">
        <f>"008810"</f>
        <v>008810</v>
      </c>
      <c r="B48" s="70" t="s">
        <v>3943</v>
      </c>
      <c r="D48" s="101" t="str">
        <f t="shared" si="0"/>
        <v>008810 COUGH &amp; COLD MEDICATION</v>
      </c>
    </row>
    <row r="49" spans="1:4" x14ac:dyDescent="0.3">
      <c r="A49" s="70" t="str">
        <f>"008820"</f>
        <v>008820</v>
      </c>
      <c r="B49" s="70" t="s">
        <v>1138</v>
      </c>
      <c r="D49" s="101" t="str">
        <f t="shared" si="0"/>
        <v>008820 STOMACH REMEDIES</v>
      </c>
    </row>
    <row r="50" spans="1:4" x14ac:dyDescent="0.3">
      <c r="A50" s="70" t="str">
        <f>"009000"</f>
        <v>009000</v>
      </c>
      <c r="B50" s="70" t="s">
        <v>3944</v>
      </c>
      <c r="D50" s="101" t="str">
        <f t="shared" si="0"/>
        <v>009000 GROCERY FOODS(CEREAL)</v>
      </c>
    </row>
    <row r="51" spans="1:4" x14ac:dyDescent="0.3">
      <c r="A51" s="70" t="str">
        <f>"009100"</f>
        <v>009100</v>
      </c>
      <c r="B51" s="70" t="s">
        <v>599</v>
      </c>
      <c r="D51" s="101" t="str">
        <f t="shared" si="0"/>
        <v>009100 FROZEN FOODS</v>
      </c>
    </row>
    <row r="52" spans="1:4" x14ac:dyDescent="0.3">
      <c r="A52" s="70" t="str">
        <f>"009200"</f>
        <v>009200</v>
      </c>
      <c r="B52" s="70" t="s">
        <v>3945</v>
      </c>
      <c r="D52" s="101" t="str">
        <f t="shared" si="0"/>
        <v>009200 REFRIGERATED FOODS</v>
      </c>
    </row>
    <row r="53" spans="1:4" x14ac:dyDescent="0.3">
      <c r="A53" s="70" t="str">
        <f>"009300"</f>
        <v>009300</v>
      </c>
      <c r="B53" s="70" t="s">
        <v>3946</v>
      </c>
      <c r="D53" s="101" t="str">
        <f t="shared" si="0"/>
        <v>009300 BREAKFAST FOOD</v>
      </c>
    </row>
    <row r="54" spans="1:4" x14ac:dyDescent="0.3">
      <c r="A54" s="70" t="str">
        <f>"009400"</f>
        <v>009400</v>
      </c>
      <c r="B54" s="70" t="s">
        <v>3947</v>
      </c>
      <c r="D54" s="101" t="str">
        <f t="shared" si="0"/>
        <v>009400 BAKING PRODUCTS</v>
      </c>
    </row>
    <row r="55" spans="1:4" x14ac:dyDescent="0.3">
      <c r="A55" s="70" t="str">
        <f>"070000"</f>
        <v>070000</v>
      </c>
      <c r="B55" s="70" t="s">
        <v>3948</v>
      </c>
      <c r="D55" s="101" t="str">
        <f t="shared" si="0"/>
        <v>070000 TOTAL SHIPPER</v>
      </c>
    </row>
    <row r="56" spans="1:4" x14ac:dyDescent="0.3">
      <c r="A56" s="70" t="str">
        <f>"3227"</f>
        <v>3227</v>
      </c>
      <c r="B56" s="70" t="s">
        <v>3925</v>
      </c>
      <c r="D56" s="101" t="str">
        <f t="shared" si="0"/>
        <v>3227 PREMIUM CIGARS</v>
      </c>
    </row>
    <row r="57" spans="1:4" x14ac:dyDescent="0.3">
      <c r="A57" s="70" t="str">
        <f>"3263"</f>
        <v>3263</v>
      </c>
      <c r="B57" s="70" t="s">
        <v>3928</v>
      </c>
      <c r="D57" s="101" t="str">
        <f t="shared" si="0"/>
        <v>3263 LIGHTERS</v>
      </c>
    </row>
    <row r="58" spans="1:4" x14ac:dyDescent="0.3">
      <c r="A58" s="70"/>
      <c r="B58" s="70"/>
      <c r="D58" s="101" t="str">
        <f t="shared" si="0"/>
        <v xml:space="preserve"> </v>
      </c>
    </row>
    <row r="59" spans="1:4" x14ac:dyDescent="0.3">
      <c r="A59" s="70"/>
      <c r="B59" s="70"/>
      <c r="D59" s="101" t="str">
        <f t="shared" si="0"/>
        <v xml:space="preserve"> </v>
      </c>
    </row>
    <row r="60" spans="1:4" x14ac:dyDescent="0.3">
      <c r="A60" s="70"/>
      <c r="B60" s="70"/>
      <c r="D60" s="101" t="str">
        <f t="shared" si="0"/>
        <v xml:space="preserve"> </v>
      </c>
    </row>
    <row r="61" spans="1:4" x14ac:dyDescent="0.3">
      <c r="A61" s="70"/>
      <c r="B61" s="70"/>
      <c r="D61" s="101" t="str">
        <f t="shared" si="0"/>
        <v xml:space="preserve"> </v>
      </c>
    </row>
    <row r="62" spans="1:4" x14ac:dyDescent="0.3">
      <c r="A62" s="70"/>
      <c r="B62" s="70"/>
      <c r="D62" s="101" t="str">
        <f t="shared" si="0"/>
        <v xml:space="preserve"> </v>
      </c>
    </row>
    <row r="63" spans="1:4" x14ac:dyDescent="0.3">
      <c r="A63" s="70"/>
      <c r="B63" s="70"/>
      <c r="D63" s="101" t="str">
        <f t="shared" si="0"/>
        <v xml:space="preserve"> </v>
      </c>
    </row>
    <row r="64" spans="1:4" x14ac:dyDescent="0.3">
      <c r="A64" s="70"/>
      <c r="B64" s="70"/>
      <c r="D64" s="101" t="str">
        <f t="shared" si="0"/>
        <v xml:space="preserve"> </v>
      </c>
    </row>
    <row r="65" spans="1:4" x14ac:dyDescent="0.3">
      <c r="A65" s="70"/>
      <c r="B65" s="70"/>
      <c r="D65" s="101" t="str">
        <f t="shared" si="0"/>
        <v xml:space="preserve"> </v>
      </c>
    </row>
    <row r="66" spans="1:4" x14ac:dyDescent="0.3">
      <c r="A66" s="70"/>
      <c r="B66" s="70"/>
      <c r="D66" s="101" t="str">
        <f t="shared" ref="D66:D129" si="1">A66&amp;" "&amp;B66</f>
        <v xml:space="preserve"> </v>
      </c>
    </row>
    <row r="67" spans="1:4" x14ac:dyDescent="0.3">
      <c r="A67" s="70"/>
      <c r="B67" s="70"/>
      <c r="D67" s="101" t="str">
        <f t="shared" si="1"/>
        <v xml:space="preserve"> </v>
      </c>
    </row>
    <row r="68" spans="1:4" x14ac:dyDescent="0.3">
      <c r="A68" s="70"/>
      <c r="B68" s="70"/>
      <c r="D68" s="101" t="str">
        <f t="shared" si="1"/>
        <v xml:space="preserve"> </v>
      </c>
    </row>
    <row r="69" spans="1:4" x14ac:dyDescent="0.3">
      <c r="A69" s="70"/>
      <c r="B69" s="70"/>
      <c r="D69" s="101" t="str">
        <f t="shared" si="1"/>
        <v xml:space="preserve"> </v>
      </c>
    </row>
    <row r="70" spans="1:4" x14ac:dyDescent="0.3">
      <c r="A70" s="70"/>
      <c r="B70" s="70"/>
      <c r="D70" s="101" t="str">
        <f t="shared" si="1"/>
        <v xml:space="preserve"> </v>
      </c>
    </row>
    <row r="71" spans="1:4" x14ac:dyDescent="0.3">
      <c r="A71" s="70"/>
      <c r="B71" s="70"/>
      <c r="D71" s="101" t="str">
        <f t="shared" si="1"/>
        <v xml:space="preserve"> </v>
      </c>
    </row>
    <row r="72" spans="1:4" x14ac:dyDescent="0.3">
      <c r="A72" s="70"/>
      <c r="B72" s="70"/>
      <c r="D72" s="101" t="str">
        <f t="shared" si="1"/>
        <v xml:space="preserve"> </v>
      </c>
    </row>
    <row r="73" spans="1:4" x14ac:dyDescent="0.3">
      <c r="A73" s="70"/>
      <c r="B73" s="70"/>
      <c r="D73" s="101" t="str">
        <f t="shared" si="1"/>
        <v xml:space="preserve"> </v>
      </c>
    </row>
    <row r="74" spans="1:4" x14ac:dyDescent="0.3">
      <c r="A74" s="70"/>
      <c r="B74" s="70"/>
      <c r="D74" s="101" t="str">
        <f t="shared" si="1"/>
        <v xml:space="preserve"> </v>
      </c>
    </row>
    <row r="75" spans="1:4" x14ac:dyDescent="0.3">
      <c r="A75" s="70"/>
      <c r="B75" s="70"/>
      <c r="D75" s="101" t="str">
        <f t="shared" si="1"/>
        <v xml:space="preserve"> </v>
      </c>
    </row>
    <row r="76" spans="1:4" x14ac:dyDescent="0.3">
      <c r="A76" s="70"/>
      <c r="B76" s="70"/>
      <c r="D76" s="101" t="str">
        <f t="shared" si="1"/>
        <v xml:space="preserve"> </v>
      </c>
    </row>
    <row r="77" spans="1:4" x14ac:dyDescent="0.3">
      <c r="A77" s="70"/>
      <c r="B77" s="70"/>
      <c r="D77" s="101" t="str">
        <f t="shared" si="1"/>
        <v xml:space="preserve"> </v>
      </c>
    </row>
    <row r="78" spans="1:4" x14ac:dyDescent="0.3">
      <c r="A78" s="70"/>
      <c r="B78" s="70"/>
      <c r="D78" s="101" t="str">
        <f t="shared" si="1"/>
        <v xml:space="preserve"> </v>
      </c>
    </row>
    <row r="79" spans="1:4" x14ac:dyDescent="0.3">
      <c r="A79" s="70"/>
      <c r="B79" s="70"/>
      <c r="D79" s="101" t="str">
        <f t="shared" si="1"/>
        <v xml:space="preserve"> </v>
      </c>
    </row>
    <row r="80" spans="1:4" x14ac:dyDescent="0.3">
      <c r="A80" s="70"/>
      <c r="B80" s="70"/>
      <c r="D80" s="101" t="str">
        <f t="shared" si="1"/>
        <v xml:space="preserve"> </v>
      </c>
    </row>
    <row r="81" spans="1:4" x14ac:dyDescent="0.3">
      <c r="A81" s="70"/>
      <c r="B81" s="70"/>
      <c r="D81" s="101" t="str">
        <f t="shared" si="1"/>
        <v xml:space="preserve"> </v>
      </c>
    </row>
    <row r="82" spans="1:4" x14ac:dyDescent="0.3">
      <c r="A82" s="70"/>
      <c r="B82" s="70"/>
      <c r="D82" s="101" t="str">
        <f t="shared" si="1"/>
        <v xml:space="preserve"> </v>
      </c>
    </row>
    <row r="83" spans="1:4" x14ac:dyDescent="0.3">
      <c r="A83" s="70"/>
      <c r="B83" s="70"/>
      <c r="D83" s="101" t="str">
        <f t="shared" si="1"/>
        <v xml:space="preserve"> </v>
      </c>
    </row>
    <row r="84" spans="1:4" x14ac:dyDescent="0.3">
      <c r="A84" s="70"/>
      <c r="B84" s="70"/>
      <c r="D84" s="101" t="str">
        <f t="shared" si="1"/>
        <v xml:space="preserve"> </v>
      </c>
    </row>
    <row r="85" spans="1:4" x14ac:dyDescent="0.3">
      <c r="A85" s="70"/>
      <c r="B85" s="70"/>
      <c r="D85" s="101" t="str">
        <f t="shared" si="1"/>
        <v xml:space="preserve"> </v>
      </c>
    </row>
    <row r="86" spans="1:4" x14ac:dyDescent="0.3">
      <c r="A86" s="70"/>
      <c r="B86" s="70"/>
      <c r="D86" s="101" t="str">
        <f t="shared" si="1"/>
        <v xml:space="preserve"> </v>
      </c>
    </row>
    <row r="87" spans="1:4" x14ac:dyDescent="0.3">
      <c r="A87" s="70"/>
      <c r="B87" s="70"/>
      <c r="D87" s="101" t="str">
        <f t="shared" si="1"/>
        <v xml:space="preserve"> </v>
      </c>
    </row>
    <row r="88" spans="1:4" x14ac:dyDescent="0.3">
      <c r="A88" s="70"/>
      <c r="B88" s="70"/>
      <c r="D88" s="101" t="str">
        <f t="shared" si="1"/>
        <v xml:space="preserve"> </v>
      </c>
    </row>
    <row r="89" spans="1:4" x14ac:dyDescent="0.3">
      <c r="A89" s="70"/>
      <c r="B89" s="70"/>
      <c r="D89" s="101" t="str">
        <f t="shared" si="1"/>
        <v xml:space="preserve"> </v>
      </c>
    </row>
    <row r="90" spans="1:4" x14ac:dyDescent="0.3">
      <c r="A90" s="70"/>
      <c r="B90" s="70"/>
      <c r="D90" s="101" t="str">
        <f t="shared" si="1"/>
        <v xml:space="preserve"> </v>
      </c>
    </row>
    <row r="91" spans="1:4" x14ac:dyDescent="0.3">
      <c r="A91" s="70"/>
      <c r="B91" s="70"/>
      <c r="D91" s="101" t="str">
        <f t="shared" si="1"/>
        <v xml:space="preserve"> </v>
      </c>
    </row>
    <row r="92" spans="1:4" x14ac:dyDescent="0.3">
      <c r="A92" s="70"/>
      <c r="B92" s="70"/>
      <c r="D92" s="101" t="str">
        <f t="shared" si="1"/>
        <v xml:space="preserve"> </v>
      </c>
    </row>
    <row r="93" spans="1:4" x14ac:dyDescent="0.3">
      <c r="A93" s="70"/>
      <c r="B93" s="70"/>
      <c r="D93" s="101" t="str">
        <f t="shared" si="1"/>
        <v xml:space="preserve"> </v>
      </c>
    </row>
    <row r="94" spans="1:4" x14ac:dyDescent="0.3">
      <c r="A94" s="70"/>
      <c r="B94" s="70"/>
      <c r="D94" s="101" t="str">
        <f t="shared" si="1"/>
        <v xml:space="preserve"> </v>
      </c>
    </row>
    <row r="95" spans="1:4" x14ac:dyDescent="0.3">
      <c r="A95" s="70"/>
      <c r="B95" s="70"/>
      <c r="D95" s="101" t="str">
        <f t="shared" si="1"/>
        <v xml:space="preserve"> </v>
      </c>
    </row>
    <row r="96" spans="1:4" x14ac:dyDescent="0.3">
      <c r="A96" s="70"/>
      <c r="B96" s="70"/>
      <c r="D96" s="101" t="str">
        <f t="shared" si="1"/>
        <v xml:space="preserve"> </v>
      </c>
    </row>
    <row r="97" spans="1:4" x14ac:dyDescent="0.3">
      <c r="A97" s="70"/>
      <c r="B97" s="70"/>
      <c r="D97" s="101" t="str">
        <f t="shared" si="1"/>
        <v xml:space="preserve"> </v>
      </c>
    </row>
    <row r="98" spans="1:4" x14ac:dyDescent="0.3">
      <c r="A98" s="70"/>
      <c r="B98" s="70"/>
      <c r="D98" s="101" t="str">
        <f t="shared" si="1"/>
        <v xml:space="preserve"> </v>
      </c>
    </row>
    <row r="99" spans="1:4" x14ac:dyDescent="0.3">
      <c r="A99" s="70"/>
      <c r="B99" s="70"/>
      <c r="D99" s="101" t="str">
        <f t="shared" si="1"/>
        <v xml:space="preserve"> </v>
      </c>
    </row>
    <row r="100" spans="1:4" x14ac:dyDescent="0.3">
      <c r="A100" s="70"/>
      <c r="B100" s="70"/>
      <c r="D100" s="101" t="str">
        <f t="shared" si="1"/>
        <v xml:space="preserve"> </v>
      </c>
    </row>
    <row r="101" spans="1:4" x14ac:dyDescent="0.3">
      <c r="A101" s="70"/>
      <c r="B101" s="70"/>
      <c r="D101" s="101" t="str">
        <f t="shared" si="1"/>
        <v xml:space="preserve"> </v>
      </c>
    </row>
    <row r="102" spans="1:4" x14ac:dyDescent="0.3">
      <c r="A102" s="70"/>
      <c r="B102" s="70"/>
      <c r="D102" s="101" t="str">
        <f t="shared" si="1"/>
        <v xml:space="preserve"> </v>
      </c>
    </row>
    <row r="103" spans="1:4" x14ac:dyDescent="0.3">
      <c r="A103" s="70"/>
      <c r="B103" s="70"/>
      <c r="D103" s="101" t="str">
        <f t="shared" si="1"/>
        <v xml:space="preserve"> </v>
      </c>
    </row>
    <row r="104" spans="1:4" x14ac:dyDescent="0.3">
      <c r="A104" s="70"/>
      <c r="B104" s="70"/>
      <c r="D104" s="101" t="str">
        <f t="shared" si="1"/>
        <v xml:space="preserve"> </v>
      </c>
    </row>
    <row r="105" spans="1:4" x14ac:dyDescent="0.3">
      <c r="A105" s="70"/>
      <c r="B105" s="70"/>
      <c r="D105" s="101" t="str">
        <f t="shared" si="1"/>
        <v xml:space="preserve"> </v>
      </c>
    </row>
    <row r="106" spans="1:4" x14ac:dyDescent="0.3">
      <c r="A106" s="70"/>
      <c r="B106" s="70"/>
      <c r="D106" s="101" t="str">
        <f t="shared" si="1"/>
        <v xml:space="preserve"> </v>
      </c>
    </row>
    <row r="107" spans="1:4" x14ac:dyDescent="0.3">
      <c r="A107" s="70"/>
      <c r="B107" s="70"/>
      <c r="D107" s="101" t="str">
        <f t="shared" si="1"/>
        <v xml:space="preserve"> </v>
      </c>
    </row>
    <row r="108" spans="1:4" x14ac:dyDescent="0.3">
      <c r="A108" s="70"/>
      <c r="B108" s="70"/>
      <c r="D108" s="101" t="str">
        <f t="shared" si="1"/>
        <v xml:space="preserve"> </v>
      </c>
    </row>
    <row r="109" spans="1:4" x14ac:dyDescent="0.3">
      <c r="A109" s="70"/>
      <c r="B109" s="70"/>
      <c r="D109" s="101" t="str">
        <f t="shared" si="1"/>
        <v xml:space="preserve"> </v>
      </c>
    </row>
    <row r="110" spans="1:4" x14ac:dyDescent="0.3">
      <c r="A110" s="70"/>
      <c r="B110" s="70"/>
      <c r="D110" s="101" t="str">
        <f t="shared" si="1"/>
        <v xml:space="preserve"> </v>
      </c>
    </row>
    <row r="111" spans="1:4" x14ac:dyDescent="0.3">
      <c r="A111" s="70"/>
      <c r="B111" s="70"/>
      <c r="D111" s="101" t="str">
        <f t="shared" si="1"/>
        <v xml:space="preserve"> </v>
      </c>
    </row>
    <row r="112" spans="1:4" x14ac:dyDescent="0.3">
      <c r="A112" s="70"/>
      <c r="B112" s="70"/>
      <c r="D112" s="101" t="str">
        <f t="shared" si="1"/>
        <v xml:space="preserve"> </v>
      </c>
    </row>
    <row r="113" spans="1:4" x14ac:dyDescent="0.3">
      <c r="A113" s="70"/>
      <c r="B113" s="70"/>
      <c r="D113" s="101" t="str">
        <f t="shared" si="1"/>
        <v xml:space="preserve"> </v>
      </c>
    </row>
    <row r="114" spans="1:4" x14ac:dyDescent="0.3">
      <c r="A114" s="70"/>
      <c r="B114" s="70"/>
      <c r="D114" s="101" t="str">
        <f t="shared" si="1"/>
        <v xml:space="preserve"> </v>
      </c>
    </row>
    <row r="115" spans="1:4" x14ac:dyDescent="0.3">
      <c r="A115" s="70"/>
      <c r="B115" s="70"/>
      <c r="D115" s="101" t="str">
        <f t="shared" si="1"/>
        <v xml:space="preserve"> </v>
      </c>
    </row>
    <row r="116" spans="1:4" x14ac:dyDescent="0.3">
      <c r="A116" s="70"/>
      <c r="B116" s="70"/>
      <c r="D116" s="101" t="str">
        <f t="shared" si="1"/>
        <v xml:space="preserve"> </v>
      </c>
    </row>
    <row r="117" spans="1:4" x14ac:dyDescent="0.3">
      <c r="A117" s="70"/>
      <c r="B117" s="70"/>
      <c r="D117" s="101" t="str">
        <f t="shared" si="1"/>
        <v xml:space="preserve"> </v>
      </c>
    </row>
    <row r="118" spans="1:4" x14ac:dyDescent="0.3">
      <c r="A118" s="70"/>
      <c r="B118" s="70"/>
      <c r="D118" s="101" t="str">
        <f t="shared" si="1"/>
        <v xml:space="preserve"> </v>
      </c>
    </row>
    <row r="119" spans="1:4" x14ac:dyDescent="0.3">
      <c r="A119" s="70"/>
      <c r="B119" s="70"/>
      <c r="D119" s="101" t="str">
        <f t="shared" si="1"/>
        <v xml:space="preserve"> </v>
      </c>
    </row>
    <row r="120" spans="1:4" x14ac:dyDescent="0.3">
      <c r="A120" s="70"/>
      <c r="B120" s="70"/>
      <c r="D120" s="101" t="str">
        <f t="shared" si="1"/>
        <v xml:space="preserve"> </v>
      </c>
    </row>
    <row r="121" spans="1:4" x14ac:dyDescent="0.3">
      <c r="A121" s="70"/>
      <c r="B121" s="70"/>
      <c r="D121" s="101" t="str">
        <f t="shared" si="1"/>
        <v xml:space="preserve"> </v>
      </c>
    </row>
    <row r="122" spans="1:4" x14ac:dyDescent="0.3">
      <c r="A122" s="70"/>
      <c r="B122" s="70"/>
      <c r="D122" s="101" t="str">
        <f t="shared" si="1"/>
        <v xml:space="preserve"> </v>
      </c>
    </row>
    <row r="123" spans="1:4" x14ac:dyDescent="0.3">
      <c r="A123" s="70"/>
      <c r="B123" s="70"/>
      <c r="D123" s="101" t="str">
        <f t="shared" si="1"/>
        <v xml:space="preserve"> </v>
      </c>
    </row>
    <row r="124" spans="1:4" x14ac:dyDescent="0.3">
      <c r="A124" s="70"/>
      <c r="B124" s="70"/>
      <c r="D124" s="101" t="str">
        <f t="shared" si="1"/>
        <v xml:space="preserve"> </v>
      </c>
    </row>
    <row r="125" spans="1:4" x14ac:dyDescent="0.3">
      <c r="A125" s="70"/>
      <c r="B125" s="70"/>
      <c r="D125" s="101" t="str">
        <f t="shared" si="1"/>
        <v xml:space="preserve"> </v>
      </c>
    </row>
    <row r="126" spans="1:4" x14ac:dyDescent="0.3">
      <c r="A126" s="70"/>
      <c r="B126" s="70"/>
      <c r="D126" s="101" t="str">
        <f t="shared" si="1"/>
        <v xml:space="preserve"> </v>
      </c>
    </row>
    <row r="127" spans="1:4" x14ac:dyDescent="0.3">
      <c r="A127" s="70"/>
      <c r="B127" s="70"/>
      <c r="D127" s="101" t="str">
        <f t="shared" si="1"/>
        <v xml:space="preserve"> </v>
      </c>
    </row>
    <row r="128" spans="1:4" x14ac:dyDescent="0.3">
      <c r="A128" s="70"/>
      <c r="B128" s="70"/>
      <c r="D128" s="101" t="str">
        <f t="shared" si="1"/>
        <v xml:space="preserve"> </v>
      </c>
    </row>
    <row r="129" spans="1:4" x14ac:dyDescent="0.3">
      <c r="A129" s="70"/>
      <c r="B129" s="70"/>
      <c r="D129" s="101" t="str">
        <f t="shared" si="1"/>
        <v xml:space="preserve"> </v>
      </c>
    </row>
    <row r="130" spans="1:4" x14ac:dyDescent="0.3">
      <c r="A130" s="70"/>
      <c r="B130" s="70"/>
      <c r="D130" s="101" t="str">
        <f t="shared" ref="D130:D193" si="2">A130&amp;" "&amp;B130</f>
        <v xml:space="preserve"> </v>
      </c>
    </row>
    <row r="131" spans="1:4" x14ac:dyDescent="0.3">
      <c r="A131" s="70"/>
      <c r="B131" s="70"/>
      <c r="D131" s="101" t="str">
        <f t="shared" si="2"/>
        <v xml:space="preserve"> </v>
      </c>
    </row>
    <row r="132" spans="1:4" x14ac:dyDescent="0.3">
      <c r="A132" s="70"/>
      <c r="B132" s="70"/>
      <c r="D132" s="101" t="str">
        <f t="shared" si="2"/>
        <v xml:space="preserve"> </v>
      </c>
    </row>
    <row r="133" spans="1:4" x14ac:dyDescent="0.3">
      <c r="A133" s="70"/>
      <c r="B133" s="70"/>
      <c r="D133" s="101" t="str">
        <f t="shared" si="2"/>
        <v xml:space="preserve"> </v>
      </c>
    </row>
    <row r="134" spans="1:4" x14ac:dyDescent="0.3">
      <c r="A134" s="70"/>
      <c r="B134" s="70"/>
      <c r="D134" s="101" t="str">
        <f t="shared" si="2"/>
        <v xml:space="preserve"> </v>
      </c>
    </row>
    <row r="135" spans="1:4" x14ac:dyDescent="0.3">
      <c r="A135" s="70"/>
      <c r="B135" s="70"/>
      <c r="D135" s="101" t="str">
        <f t="shared" si="2"/>
        <v xml:space="preserve"> </v>
      </c>
    </row>
    <row r="136" spans="1:4" x14ac:dyDescent="0.3">
      <c r="A136" s="70"/>
      <c r="B136" s="70"/>
      <c r="D136" s="101" t="str">
        <f t="shared" si="2"/>
        <v xml:space="preserve"> </v>
      </c>
    </row>
    <row r="137" spans="1:4" x14ac:dyDescent="0.3">
      <c r="A137" s="70"/>
      <c r="B137" s="70"/>
      <c r="D137" s="101" t="str">
        <f t="shared" si="2"/>
        <v xml:space="preserve"> </v>
      </c>
    </row>
    <row r="138" spans="1:4" x14ac:dyDescent="0.3">
      <c r="A138" s="70"/>
      <c r="B138" s="70"/>
      <c r="D138" s="101" t="str">
        <f t="shared" si="2"/>
        <v xml:space="preserve"> </v>
      </c>
    </row>
    <row r="139" spans="1:4" x14ac:dyDescent="0.3">
      <c r="A139" s="70"/>
      <c r="B139" s="70"/>
      <c r="D139" s="101" t="str">
        <f t="shared" si="2"/>
        <v xml:space="preserve"> </v>
      </c>
    </row>
    <row r="140" spans="1:4" x14ac:dyDescent="0.3">
      <c r="A140" s="70"/>
      <c r="B140" s="70"/>
      <c r="D140" s="101" t="str">
        <f t="shared" si="2"/>
        <v xml:space="preserve"> </v>
      </c>
    </row>
    <row r="141" spans="1:4" x14ac:dyDescent="0.3">
      <c r="A141" s="70"/>
      <c r="B141" s="70"/>
      <c r="D141" s="101" t="str">
        <f t="shared" si="2"/>
        <v xml:space="preserve"> </v>
      </c>
    </row>
    <row r="142" spans="1:4" x14ac:dyDescent="0.3">
      <c r="A142" s="70"/>
      <c r="B142" s="70"/>
      <c r="D142" s="101" t="str">
        <f t="shared" si="2"/>
        <v xml:space="preserve"> </v>
      </c>
    </row>
    <row r="143" spans="1:4" x14ac:dyDescent="0.3">
      <c r="A143" s="70"/>
      <c r="B143" s="70"/>
      <c r="D143" s="101" t="str">
        <f t="shared" si="2"/>
        <v xml:space="preserve"> </v>
      </c>
    </row>
    <row r="144" spans="1:4" x14ac:dyDescent="0.3">
      <c r="A144" s="70"/>
      <c r="B144" s="70"/>
      <c r="D144" s="101" t="str">
        <f t="shared" si="2"/>
        <v xml:space="preserve"> </v>
      </c>
    </row>
    <row r="145" spans="1:4" x14ac:dyDescent="0.3">
      <c r="A145" s="70"/>
      <c r="B145" s="70"/>
      <c r="D145" s="101" t="str">
        <f t="shared" si="2"/>
        <v xml:space="preserve"> </v>
      </c>
    </row>
    <row r="146" spans="1:4" x14ac:dyDescent="0.3">
      <c r="A146" s="70"/>
      <c r="B146" s="70"/>
      <c r="D146" s="101" t="str">
        <f t="shared" si="2"/>
        <v xml:space="preserve"> </v>
      </c>
    </row>
    <row r="147" spans="1:4" x14ac:dyDescent="0.3">
      <c r="A147" s="70"/>
      <c r="B147" s="70"/>
      <c r="D147" s="101" t="str">
        <f t="shared" si="2"/>
        <v xml:space="preserve"> </v>
      </c>
    </row>
    <row r="148" spans="1:4" x14ac:dyDescent="0.3">
      <c r="A148" s="70"/>
      <c r="B148" s="70"/>
      <c r="D148" s="101" t="str">
        <f t="shared" si="2"/>
        <v xml:space="preserve"> </v>
      </c>
    </row>
    <row r="149" spans="1:4" x14ac:dyDescent="0.3">
      <c r="A149" s="70"/>
      <c r="B149" s="70"/>
      <c r="D149" s="101" t="str">
        <f t="shared" si="2"/>
        <v xml:space="preserve"> </v>
      </c>
    </row>
    <row r="150" spans="1:4" x14ac:dyDescent="0.3">
      <c r="A150" s="70"/>
      <c r="B150" s="70"/>
      <c r="D150" s="101" t="str">
        <f t="shared" si="2"/>
        <v xml:space="preserve"> </v>
      </c>
    </row>
    <row r="151" spans="1:4" x14ac:dyDescent="0.3">
      <c r="A151" s="70"/>
      <c r="B151" s="70"/>
      <c r="D151" s="101" t="str">
        <f t="shared" si="2"/>
        <v xml:space="preserve"> </v>
      </c>
    </row>
    <row r="152" spans="1:4" x14ac:dyDescent="0.3">
      <c r="A152" s="70"/>
      <c r="B152" s="70"/>
      <c r="D152" s="101" t="str">
        <f t="shared" si="2"/>
        <v xml:space="preserve"> </v>
      </c>
    </row>
    <row r="153" spans="1:4" x14ac:dyDescent="0.3">
      <c r="A153" s="70"/>
      <c r="B153" s="70"/>
      <c r="D153" s="101" t="str">
        <f t="shared" si="2"/>
        <v xml:space="preserve"> </v>
      </c>
    </row>
    <row r="154" spans="1:4" x14ac:dyDescent="0.3">
      <c r="A154" s="70"/>
      <c r="B154" s="70"/>
      <c r="D154" s="101" t="str">
        <f t="shared" si="2"/>
        <v xml:space="preserve"> </v>
      </c>
    </row>
    <row r="155" spans="1:4" x14ac:dyDescent="0.3">
      <c r="A155" s="70"/>
      <c r="B155" s="70"/>
      <c r="D155" s="101" t="str">
        <f t="shared" si="2"/>
        <v xml:space="preserve"> </v>
      </c>
    </row>
    <row r="156" spans="1:4" x14ac:dyDescent="0.3">
      <c r="A156" s="70"/>
      <c r="B156" s="70"/>
      <c r="D156" s="101" t="str">
        <f t="shared" si="2"/>
        <v xml:space="preserve"> </v>
      </c>
    </row>
    <row r="157" spans="1:4" x14ac:dyDescent="0.3">
      <c r="A157" s="70"/>
      <c r="B157" s="70"/>
      <c r="D157" s="101" t="str">
        <f t="shared" si="2"/>
        <v xml:space="preserve"> </v>
      </c>
    </row>
    <row r="158" spans="1:4" x14ac:dyDescent="0.3">
      <c r="A158" s="70"/>
      <c r="B158" s="70"/>
      <c r="D158" s="101" t="str">
        <f t="shared" si="2"/>
        <v xml:space="preserve"> </v>
      </c>
    </row>
    <row r="159" spans="1:4" x14ac:dyDescent="0.3">
      <c r="A159" s="70"/>
      <c r="B159" s="70"/>
      <c r="D159" s="101" t="str">
        <f t="shared" si="2"/>
        <v xml:space="preserve"> </v>
      </c>
    </row>
    <row r="160" spans="1:4" x14ac:dyDescent="0.3">
      <c r="A160" s="70"/>
      <c r="B160" s="70"/>
      <c r="D160" s="101" t="str">
        <f t="shared" si="2"/>
        <v xml:space="preserve"> </v>
      </c>
    </row>
    <row r="161" spans="1:4" x14ac:dyDescent="0.3">
      <c r="A161" s="70"/>
      <c r="B161" s="70"/>
      <c r="D161" s="101" t="str">
        <f t="shared" si="2"/>
        <v xml:space="preserve"> </v>
      </c>
    </row>
    <row r="162" spans="1:4" x14ac:dyDescent="0.3">
      <c r="A162" s="70"/>
      <c r="B162" s="70"/>
      <c r="D162" s="101" t="str">
        <f t="shared" si="2"/>
        <v xml:space="preserve"> </v>
      </c>
    </row>
    <row r="163" spans="1:4" x14ac:dyDescent="0.3">
      <c r="A163" s="70"/>
      <c r="B163" s="70"/>
      <c r="D163" s="101" t="str">
        <f t="shared" si="2"/>
        <v xml:space="preserve"> </v>
      </c>
    </row>
    <row r="164" spans="1:4" x14ac:dyDescent="0.3">
      <c r="A164" s="70"/>
      <c r="B164" s="70"/>
      <c r="D164" s="101" t="str">
        <f t="shared" si="2"/>
        <v xml:space="preserve"> </v>
      </c>
    </row>
    <row r="165" spans="1:4" x14ac:dyDescent="0.3">
      <c r="A165" s="70"/>
      <c r="B165" s="70"/>
      <c r="D165" s="101" t="str">
        <f t="shared" si="2"/>
        <v xml:space="preserve"> </v>
      </c>
    </row>
    <row r="166" spans="1:4" x14ac:dyDescent="0.3">
      <c r="A166" s="70"/>
      <c r="B166" s="70"/>
      <c r="D166" s="101" t="str">
        <f t="shared" si="2"/>
        <v xml:space="preserve"> </v>
      </c>
    </row>
    <row r="167" spans="1:4" x14ac:dyDescent="0.3">
      <c r="A167" s="70"/>
      <c r="B167" s="70"/>
      <c r="D167" s="101" t="str">
        <f t="shared" si="2"/>
        <v xml:space="preserve"> </v>
      </c>
    </row>
    <row r="168" spans="1:4" x14ac:dyDescent="0.3">
      <c r="A168" s="70"/>
      <c r="B168" s="70"/>
      <c r="D168" s="101" t="str">
        <f t="shared" si="2"/>
        <v xml:space="preserve"> </v>
      </c>
    </row>
    <row r="169" spans="1:4" x14ac:dyDescent="0.3">
      <c r="A169" s="70"/>
      <c r="B169" s="70"/>
      <c r="D169" s="101" t="str">
        <f t="shared" si="2"/>
        <v xml:space="preserve"> </v>
      </c>
    </row>
    <row r="170" spans="1:4" x14ac:dyDescent="0.3">
      <c r="A170" s="70"/>
      <c r="B170" s="70"/>
      <c r="D170" s="101" t="str">
        <f t="shared" si="2"/>
        <v xml:space="preserve"> </v>
      </c>
    </row>
    <row r="171" spans="1:4" x14ac:dyDescent="0.3">
      <c r="A171" s="70"/>
      <c r="B171" s="70"/>
      <c r="D171" s="101" t="str">
        <f t="shared" si="2"/>
        <v xml:space="preserve"> </v>
      </c>
    </row>
    <row r="172" spans="1:4" x14ac:dyDescent="0.3">
      <c r="A172" s="70"/>
      <c r="B172" s="70"/>
      <c r="D172" s="101" t="str">
        <f t="shared" si="2"/>
        <v xml:space="preserve"> </v>
      </c>
    </row>
    <row r="173" spans="1:4" x14ac:dyDescent="0.3">
      <c r="A173" s="70"/>
      <c r="B173" s="70"/>
      <c r="D173" s="101" t="str">
        <f t="shared" si="2"/>
        <v xml:space="preserve"> </v>
      </c>
    </row>
    <row r="174" spans="1:4" x14ac:dyDescent="0.3">
      <c r="A174" s="70"/>
      <c r="B174" s="70"/>
      <c r="D174" s="101" t="str">
        <f t="shared" si="2"/>
        <v xml:space="preserve"> </v>
      </c>
    </row>
    <row r="175" spans="1:4" x14ac:dyDescent="0.3">
      <c r="A175" s="70"/>
      <c r="B175" s="70"/>
      <c r="D175" s="101" t="str">
        <f t="shared" si="2"/>
        <v xml:space="preserve"> </v>
      </c>
    </row>
    <row r="176" spans="1:4" x14ac:dyDescent="0.3">
      <c r="A176" s="70"/>
      <c r="B176" s="70"/>
      <c r="D176" s="101" t="str">
        <f t="shared" si="2"/>
        <v xml:space="preserve"> </v>
      </c>
    </row>
    <row r="177" spans="1:4" x14ac:dyDescent="0.3">
      <c r="A177" s="70"/>
      <c r="B177" s="70"/>
      <c r="D177" s="101" t="str">
        <f t="shared" si="2"/>
        <v xml:space="preserve"> </v>
      </c>
    </row>
    <row r="178" spans="1:4" x14ac:dyDescent="0.3">
      <c r="A178" s="70"/>
      <c r="B178" s="70"/>
      <c r="D178" s="101" t="str">
        <f t="shared" si="2"/>
        <v xml:space="preserve"> </v>
      </c>
    </row>
    <row r="179" spans="1:4" x14ac:dyDescent="0.3">
      <c r="A179" s="70"/>
      <c r="B179" s="70"/>
      <c r="D179" s="101" t="str">
        <f t="shared" si="2"/>
        <v xml:space="preserve"> </v>
      </c>
    </row>
    <row r="180" spans="1:4" x14ac:dyDescent="0.3">
      <c r="A180" s="70"/>
      <c r="B180" s="70"/>
      <c r="D180" s="101" t="str">
        <f t="shared" si="2"/>
        <v xml:space="preserve"> </v>
      </c>
    </row>
    <row r="181" spans="1:4" x14ac:dyDescent="0.3">
      <c r="A181" s="70"/>
      <c r="B181" s="70"/>
      <c r="D181" s="101" t="str">
        <f t="shared" si="2"/>
        <v xml:space="preserve"> </v>
      </c>
    </row>
    <row r="182" spans="1:4" x14ac:dyDescent="0.3">
      <c r="A182" s="70"/>
      <c r="B182" s="70"/>
      <c r="D182" s="101" t="str">
        <f t="shared" si="2"/>
        <v xml:space="preserve"> </v>
      </c>
    </row>
    <row r="183" spans="1:4" x14ac:dyDescent="0.3">
      <c r="A183" s="70"/>
      <c r="B183" s="70"/>
      <c r="D183" s="101" t="str">
        <f t="shared" si="2"/>
        <v xml:space="preserve"> </v>
      </c>
    </row>
    <row r="184" spans="1:4" x14ac:dyDescent="0.3">
      <c r="A184" s="70"/>
      <c r="B184" s="70"/>
      <c r="D184" s="101" t="str">
        <f t="shared" si="2"/>
        <v xml:space="preserve"> </v>
      </c>
    </row>
    <row r="185" spans="1:4" x14ac:dyDescent="0.3">
      <c r="A185" s="70"/>
      <c r="B185" s="70"/>
      <c r="D185" s="101" t="str">
        <f t="shared" si="2"/>
        <v xml:space="preserve"> </v>
      </c>
    </row>
    <row r="186" spans="1:4" x14ac:dyDescent="0.3">
      <c r="A186" s="70"/>
      <c r="B186" s="70"/>
      <c r="D186" s="101" t="str">
        <f t="shared" si="2"/>
        <v xml:space="preserve"> </v>
      </c>
    </row>
    <row r="187" spans="1:4" x14ac:dyDescent="0.3">
      <c r="A187" s="70"/>
      <c r="B187" s="70"/>
      <c r="D187" s="101" t="str">
        <f t="shared" si="2"/>
        <v xml:space="preserve"> </v>
      </c>
    </row>
    <row r="188" spans="1:4" x14ac:dyDescent="0.3">
      <c r="A188" s="70"/>
      <c r="B188" s="70"/>
      <c r="D188" s="101" t="str">
        <f t="shared" si="2"/>
        <v xml:space="preserve"> </v>
      </c>
    </row>
    <row r="189" spans="1:4" x14ac:dyDescent="0.3">
      <c r="A189" s="70"/>
      <c r="B189" s="70"/>
      <c r="D189" s="101" t="str">
        <f t="shared" si="2"/>
        <v xml:space="preserve"> </v>
      </c>
    </row>
    <row r="190" spans="1:4" x14ac:dyDescent="0.3">
      <c r="A190" s="70"/>
      <c r="B190" s="70"/>
      <c r="D190" s="101" t="str">
        <f t="shared" si="2"/>
        <v xml:space="preserve"> </v>
      </c>
    </row>
    <row r="191" spans="1:4" x14ac:dyDescent="0.3">
      <c r="A191" s="70"/>
      <c r="B191" s="70"/>
      <c r="D191" s="101" t="str">
        <f t="shared" si="2"/>
        <v xml:space="preserve"> </v>
      </c>
    </row>
    <row r="192" spans="1:4" x14ac:dyDescent="0.3">
      <c r="A192" s="70"/>
      <c r="B192" s="70"/>
      <c r="D192" s="101" t="str">
        <f t="shared" si="2"/>
        <v xml:space="preserve"> </v>
      </c>
    </row>
    <row r="193" spans="1:4" x14ac:dyDescent="0.3">
      <c r="A193" s="70"/>
      <c r="B193" s="70"/>
      <c r="D193" s="101" t="str">
        <f t="shared" si="2"/>
        <v xml:space="preserve"> </v>
      </c>
    </row>
    <row r="194" spans="1:4" x14ac:dyDescent="0.3">
      <c r="A194" s="70"/>
      <c r="B194" s="70"/>
      <c r="D194" s="101" t="str">
        <f t="shared" ref="D194:D257" si="3">A194&amp;" "&amp;B194</f>
        <v xml:space="preserve"> </v>
      </c>
    </row>
    <row r="195" spans="1:4" x14ac:dyDescent="0.3">
      <c r="A195" s="70"/>
      <c r="B195" s="70"/>
      <c r="D195" s="101" t="str">
        <f t="shared" si="3"/>
        <v xml:space="preserve"> </v>
      </c>
    </row>
    <row r="196" spans="1:4" x14ac:dyDescent="0.3">
      <c r="A196" s="70"/>
      <c r="B196" s="70"/>
      <c r="D196" s="101" t="str">
        <f t="shared" si="3"/>
        <v xml:space="preserve"> </v>
      </c>
    </row>
    <row r="197" spans="1:4" x14ac:dyDescent="0.3">
      <c r="A197" s="70"/>
      <c r="B197" s="70"/>
      <c r="D197" s="101" t="str">
        <f t="shared" si="3"/>
        <v xml:space="preserve"> </v>
      </c>
    </row>
    <row r="198" spans="1:4" x14ac:dyDescent="0.3">
      <c r="A198" s="70"/>
      <c r="B198" s="70"/>
      <c r="D198" s="101" t="str">
        <f t="shared" si="3"/>
        <v xml:space="preserve"> </v>
      </c>
    </row>
    <row r="199" spans="1:4" x14ac:dyDescent="0.3">
      <c r="A199" s="70"/>
      <c r="B199" s="70"/>
      <c r="D199" s="101" t="str">
        <f t="shared" si="3"/>
        <v xml:space="preserve"> </v>
      </c>
    </row>
    <row r="200" spans="1:4" x14ac:dyDescent="0.3">
      <c r="A200" s="70"/>
      <c r="B200" s="70"/>
      <c r="D200" s="101" t="str">
        <f t="shared" si="3"/>
        <v xml:space="preserve"> </v>
      </c>
    </row>
    <row r="201" spans="1:4" x14ac:dyDescent="0.3">
      <c r="A201" s="70"/>
      <c r="B201" s="70"/>
      <c r="D201" s="101" t="str">
        <f t="shared" si="3"/>
        <v xml:space="preserve"> </v>
      </c>
    </row>
    <row r="202" spans="1:4" x14ac:dyDescent="0.3">
      <c r="A202" s="70"/>
      <c r="B202" s="70"/>
      <c r="D202" s="101" t="str">
        <f t="shared" si="3"/>
        <v xml:space="preserve"> </v>
      </c>
    </row>
    <row r="203" spans="1:4" x14ac:dyDescent="0.3">
      <c r="A203" s="70"/>
      <c r="B203" s="70"/>
      <c r="D203" s="101" t="str">
        <f t="shared" si="3"/>
        <v xml:space="preserve"> </v>
      </c>
    </row>
    <row r="204" spans="1:4" x14ac:dyDescent="0.3">
      <c r="A204" s="70"/>
      <c r="B204" s="70"/>
      <c r="D204" s="101" t="str">
        <f t="shared" si="3"/>
        <v xml:space="preserve"> </v>
      </c>
    </row>
    <row r="205" spans="1:4" x14ac:dyDescent="0.3">
      <c r="A205" s="70"/>
      <c r="B205" s="70"/>
      <c r="D205" s="101" t="str">
        <f t="shared" si="3"/>
        <v xml:space="preserve"> </v>
      </c>
    </row>
    <row r="206" spans="1:4" x14ac:dyDescent="0.3">
      <c r="A206" s="70"/>
      <c r="B206" s="70"/>
      <c r="D206" s="101" t="str">
        <f t="shared" si="3"/>
        <v xml:space="preserve"> </v>
      </c>
    </row>
    <row r="207" spans="1:4" x14ac:dyDescent="0.3">
      <c r="A207" s="70"/>
      <c r="B207" s="70"/>
      <c r="D207" s="101" t="str">
        <f t="shared" si="3"/>
        <v xml:space="preserve"> </v>
      </c>
    </row>
    <row r="208" spans="1:4" x14ac:dyDescent="0.3">
      <c r="A208" s="70"/>
      <c r="B208" s="70"/>
      <c r="D208" s="101" t="str">
        <f t="shared" si="3"/>
        <v xml:space="preserve"> </v>
      </c>
    </row>
    <row r="209" spans="1:4" x14ac:dyDescent="0.3">
      <c r="A209" s="70"/>
      <c r="B209" s="70"/>
      <c r="D209" s="101" t="str">
        <f t="shared" si="3"/>
        <v xml:space="preserve"> </v>
      </c>
    </row>
    <row r="210" spans="1:4" x14ac:dyDescent="0.3">
      <c r="A210" s="70"/>
      <c r="B210" s="70"/>
      <c r="D210" s="101" t="str">
        <f t="shared" si="3"/>
        <v xml:space="preserve"> </v>
      </c>
    </row>
    <row r="211" spans="1:4" x14ac:dyDescent="0.3">
      <c r="A211" s="70"/>
      <c r="B211" s="70"/>
      <c r="D211" s="101" t="str">
        <f t="shared" si="3"/>
        <v xml:space="preserve"> </v>
      </c>
    </row>
    <row r="212" spans="1:4" x14ac:dyDescent="0.3">
      <c r="A212" s="70"/>
      <c r="B212" s="70"/>
      <c r="D212" s="101" t="str">
        <f t="shared" si="3"/>
        <v xml:space="preserve"> </v>
      </c>
    </row>
    <row r="213" spans="1:4" x14ac:dyDescent="0.3">
      <c r="A213" s="70"/>
      <c r="B213" s="70"/>
      <c r="D213" s="101" t="str">
        <f t="shared" si="3"/>
        <v xml:space="preserve"> </v>
      </c>
    </row>
    <row r="214" spans="1:4" x14ac:dyDescent="0.3">
      <c r="A214" s="70"/>
      <c r="B214" s="70"/>
      <c r="D214" s="101" t="str">
        <f t="shared" si="3"/>
        <v xml:space="preserve"> </v>
      </c>
    </row>
    <row r="215" spans="1:4" x14ac:dyDescent="0.3">
      <c r="A215" s="70"/>
      <c r="B215" s="70"/>
      <c r="D215" s="101" t="str">
        <f t="shared" si="3"/>
        <v xml:space="preserve"> </v>
      </c>
    </row>
    <row r="216" spans="1:4" x14ac:dyDescent="0.3">
      <c r="A216" s="70"/>
      <c r="B216" s="70"/>
      <c r="D216" s="101" t="str">
        <f t="shared" si="3"/>
        <v xml:space="preserve"> </v>
      </c>
    </row>
    <row r="217" spans="1:4" x14ac:dyDescent="0.3">
      <c r="A217" s="70"/>
      <c r="B217" s="70"/>
      <c r="D217" s="101" t="str">
        <f t="shared" si="3"/>
        <v xml:space="preserve"> </v>
      </c>
    </row>
    <row r="218" spans="1:4" x14ac:dyDescent="0.3">
      <c r="A218" s="70"/>
      <c r="B218" s="70"/>
      <c r="D218" s="101" t="str">
        <f t="shared" si="3"/>
        <v xml:space="preserve"> </v>
      </c>
    </row>
    <row r="219" spans="1:4" x14ac:dyDescent="0.3">
      <c r="A219" s="70"/>
      <c r="B219" s="70"/>
      <c r="D219" s="101" t="str">
        <f t="shared" si="3"/>
        <v xml:space="preserve"> </v>
      </c>
    </row>
    <row r="220" spans="1:4" x14ac:dyDescent="0.3">
      <c r="A220" s="70"/>
      <c r="B220" s="70"/>
      <c r="D220" s="101" t="str">
        <f t="shared" si="3"/>
        <v xml:space="preserve"> </v>
      </c>
    </row>
    <row r="221" spans="1:4" x14ac:dyDescent="0.3">
      <c r="A221" s="70"/>
      <c r="B221" s="70"/>
      <c r="D221" s="101" t="str">
        <f t="shared" si="3"/>
        <v xml:space="preserve"> </v>
      </c>
    </row>
    <row r="222" spans="1:4" x14ac:dyDescent="0.3">
      <c r="A222" s="70"/>
      <c r="B222" s="70"/>
      <c r="D222" s="101" t="str">
        <f t="shared" si="3"/>
        <v xml:space="preserve"> </v>
      </c>
    </row>
    <row r="223" spans="1:4" x14ac:dyDescent="0.3">
      <c r="A223" s="70"/>
      <c r="B223" s="70"/>
      <c r="D223" s="101" t="str">
        <f t="shared" si="3"/>
        <v xml:space="preserve"> </v>
      </c>
    </row>
    <row r="224" spans="1:4" x14ac:dyDescent="0.3">
      <c r="A224" s="70"/>
      <c r="B224" s="70"/>
      <c r="D224" s="101" t="str">
        <f t="shared" si="3"/>
        <v xml:space="preserve"> </v>
      </c>
    </row>
    <row r="225" spans="1:4" x14ac:dyDescent="0.3">
      <c r="A225" s="70"/>
      <c r="B225" s="70"/>
      <c r="D225" s="101" t="str">
        <f t="shared" si="3"/>
        <v xml:space="preserve"> </v>
      </c>
    </row>
    <row r="226" spans="1:4" x14ac:dyDescent="0.3">
      <c r="A226" s="70"/>
      <c r="B226" s="70"/>
      <c r="D226" s="101" t="str">
        <f t="shared" si="3"/>
        <v xml:space="preserve"> </v>
      </c>
    </row>
    <row r="227" spans="1:4" x14ac:dyDescent="0.3">
      <c r="A227" s="70"/>
      <c r="B227" s="70"/>
      <c r="D227" s="101" t="str">
        <f t="shared" si="3"/>
        <v xml:space="preserve"> </v>
      </c>
    </row>
    <row r="228" spans="1:4" x14ac:dyDescent="0.3">
      <c r="A228" s="70"/>
      <c r="B228" s="70"/>
      <c r="D228" s="101" t="str">
        <f t="shared" si="3"/>
        <v xml:space="preserve"> </v>
      </c>
    </row>
    <row r="229" spans="1:4" x14ac:dyDescent="0.3">
      <c r="A229" s="70"/>
      <c r="B229" s="70"/>
      <c r="D229" s="101" t="str">
        <f t="shared" si="3"/>
        <v xml:space="preserve"> </v>
      </c>
    </row>
    <row r="230" spans="1:4" x14ac:dyDescent="0.3">
      <c r="A230" s="70"/>
      <c r="B230" s="70"/>
      <c r="D230" s="101" t="str">
        <f t="shared" si="3"/>
        <v xml:space="preserve"> </v>
      </c>
    </row>
    <row r="231" spans="1:4" x14ac:dyDescent="0.3">
      <c r="A231" s="70"/>
      <c r="B231" s="70"/>
      <c r="D231" s="101" t="str">
        <f t="shared" si="3"/>
        <v xml:space="preserve"> </v>
      </c>
    </row>
    <row r="232" spans="1:4" x14ac:dyDescent="0.3">
      <c r="A232" s="70"/>
      <c r="B232" s="70"/>
      <c r="D232" s="101" t="str">
        <f t="shared" si="3"/>
        <v xml:space="preserve"> </v>
      </c>
    </row>
    <row r="233" spans="1:4" x14ac:dyDescent="0.3">
      <c r="A233" s="70"/>
      <c r="B233" s="70"/>
      <c r="D233" s="101" t="str">
        <f t="shared" si="3"/>
        <v xml:space="preserve"> </v>
      </c>
    </row>
    <row r="234" spans="1:4" x14ac:dyDescent="0.3">
      <c r="A234" s="70"/>
      <c r="B234" s="70"/>
      <c r="D234" s="101" t="str">
        <f t="shared" si="3"/>
        <v xml:space="preserve"> </v>
      </c>
    </row>
    <row r="235" spans="1:4" x14ac:dyDescent="0.3">
      <c r="A235" s="70"/>
      <c r="B235" s="70"/>
      <c r="D235" s="101" t="str">
        <f t="shared" si="3"/>
        <v xml:space="preserve"> </v>
      </c>
    </row>
    <row r="236" spans="1:4" x14ac:dyDescent="0.3">
      <c r="A236" s="70"/>
      <c r="B236" s="70"/>
      <c r="D236" s="101" t="str">
        <f t="shared" si="3"/>
        <v xml:space="preserve"> </v>
      </c>
    </row>
    <row r="237" spans="1:4" x14ac:dyDescent="0.3">
      <c r="A237" s="70"/>
      <c r="B237" s="70"/>
      <c r="D237" s="101" t="str">
        <f t="shared" si="3"/>
        <v xml:space="preserve"> </v>
      </c>
    </row>
    <row r="238" spans="1:4" x14ac:dyDescent="0.3">
      <c r="A238" s="70"/>
      <c r="B238" s="70"/>
      <c r="D238" s="101" t="str">
        <f t="shared" si="3"/>
        <v xml:space="preserve"> </v>
      </c>
    </row>
    <row r="239" spans="1:4" x14ac:dyDescent="0.3">
      <c r="A239" s="70"/>
      <c r="B239" s="70"/>
      <c r="D239" s="101" t="str">
        <f t="shared" si="3"/>
        <v xml:space="preserve"> </v>
      </c>
    </row>
    <row r="240" spans="1:4" x14ac:dyDescent="0.3">
      <c r="A240" s="70"/>
      <c r="B240" s="70"/>
      <c r="D240" s="101" t="str">
        <f t="shared" si="3"/>
        <v xml:space="preserve"> </v>
      </c>
    </row>
    <row r="241" spans="1:4" x14ac:dyDescent="0.3">
      <c r="A241" s="70"/>
      <c r="B241" s="70"/>
      <c r="D241" s="101" t="str">
        <f t="shared" si="3"/>
        <v xml:space="preserve"> </v>
      </c>
    </row>
    <row r="242" spans="1:4" x14ac:dyDescent="0.3">
      <c r="A242" s="70"/>
      <c r="B242" s="70"/>
      <c r="D242" s="101" t="str">
        <f t="shared" si="3"/>
        <v xml:space="preserve"> </v>
      </c>
    </row>
    <row r="243" spans="1:4" x14ac:dyDescent="0.3">
      <c r="A243" s="70"/>
      <c r="B243" s="70"/>
      <c r="D243" s="101" t="str">
        <f t="shared" si="3"/>
        <v xml:space="preserve"> </v>
      </c>
    </row>
    <row r="244" spans="1:4" x14ac:dyDescent="0.3">
      <c r="A244" s="70"/>
      <c r="B244" s="70"/>
      <c r="D244" s="101" t="str">
        <f t="shared" si="3"/>
        <v xml:space="preserve"> </v>
      </c>
    </row>
    <row r="245" spans="1:4" x14ac:dyDescent="0.3">
      <c r="A245" s="70"/>
      <c r="B245" s="70"/>
      <c r="D245" s="101" t="str">
        <f t="shared" si="3"/>
        <v xml:space="preserve"> </v>
      </c>
    </row>
    <row r="246" spans="1:4" x14ac:dyDescent="0.3">
      <c r="A246" s="70"/>
      <c r="B246" s="70"/>
      <c r="D246" s="101" t="str">
        <f t="shared" si="3"/>
        <v xml:space="preserve"> </v>
      </c>
    </row>
    <row r="247" spans="1:4" x14ac:dyDescent="0.3">
      <c r="A247" s="70"/>
      <c r="B247" s="70"/>
      <c r="D247" s="101" t="str">
        <f t="shared" si="3"/>
        <v xml:space="preserve"> </v>
      </c>
    </row>
    <row r="248" spans="1:4" x14ac:dyDescent="0.3">
      <c r="A248" s="70"/>
      <c r="B248" s="70"/>
      <c r="D248" s="101" t="str">
        <f t="shared" si="3"/>
        <v xml:space="preserve"> </v>
      </c>
    </row>
    <row r="249" spans="1:4" x14ac:dyDescent="0.3">
      <c r="A249" s="70"/>
      <c r="B249" s="70"/>
      <c r="D249" s="101" t="str">
        <f t="shared" si="3"/>
        <v xml:space="preserve"> </v>
      </c>
    </row>
    <row r="250" spans="1:4" x14ac:dyDescent="0.3">
      <c r="A250" s="70"/>
      <c r="B250" s="70"/>
      <c r="D250" s="101" t="str">
        <f t="shared" si="3"/>
        <v xml:space="preserve"> </v>
      </c>
    </row>
    <row r="251" spans="1:4" x14ac:dyDescent="0.3">
      <c r="A251" s="70"/>
      <c r="B251" s="70"/>
      <c r="D251" s="101" t="str">
        <f t="shared" si="3"/>
        <v xml:space="preserve"> </v>
      </c>
    </row>
    <row r="252" spans="1:4" x14ac:dyDescent="0.3">
      <c r="A252" s="70"/>
      <c r="B252" s="70"/>
      <c r="D252" s="101" t="str">
        <f t="shared" si="3"/>
        <v xml:space="preserve"> </v>
      </c>
    </row>
    <row r="253" spans="1:4" x14ac:dyDescent="0.3">
      <c r="A253" s="70"/>
      <c r="B253" s="70"/>
      <c r="D253" s="101" t="str">
        <f t="shared" si="3"/>
        <v xml:space="preserve"> </v>
      </c>
    </row>
    <row r="254" spans="1:4" x14ac:dyDescent="0.3">
      <c r="A254" s="70"/>
      <c r="B254" s="70"/>
      <c r="D254" s="101" t="str">
        <f t="shared" si="3"/>
        <v xml:space="preserve"> </v>
      </c>
    </row>
    <row r="255" spans="1:4" x14ac:dyDescent="0.3">
      <c r="A255" s="70"/>
      <c r="B255" s="70"/>
      <c r="D255" s="101" t="str">
        <f t="shared" si="3"/>
        <v xml:space="preserve"> </v>
      </c>
    </row>
    <row r="256" spans="1:4" x14ac:dyDescent="0.3">
      <c r="A256" s="70"/>
      <c r="B256" s="70"/>
      <c r="D256" s="101" t="str">
        <f t="shared" si="3"/>
        <v xml:space="preserve"> </v>
      </c>
    </row>
    <row r="257" spans="1:4" x14ac:dyDescent="0.3">
      <c r="A257" s="70"/>
      <c r="B257" s="70"/>
      <c r="D257" s="101" t="str">
        <f t="shared" si="3"/>
        <v xml:space="preserve"> </v>
      </c>
    </row>
    <row r="258" spans="1:4" x14ac:dyDescent="0.3">
      <c r="A258" s="70"/>
      <c r="B258" s="70"/>
      <c r="D258" s="101" t="str">
        <f t="shared" ref="D258:D321" si="4">A258&amp;" "&amp;B258</f>
        <v xml:space="preserve"> </v>
      </c>
    </row>
    <row r="259" spans="1:4" x14ac:dyDescent="0.3">
      <c r="A259" s="70"/>
      <c r="B259" s="70"/>
      <c r="D259" s="101" t="str">
        <f t="shared" si="4"/>
        <v xml:space="preserve"> </v>
      </c>
    </row>
    <row r="260" spans="1:4" x14ac:dyDescent="0.3">
      <c r="A260" s="70"/>
      <c r="B260" s="70"/>
      <c r="D260" s="101" t="str">
        <f t="shared" si="4"/>
        <v xml:space="preserve"> </v>
      </c>
    </row>
    <row r="261" spans="1:4" x14ac:dyDescent="0.3">
      <c r="A261" s="70"/>
      <c r="B261" s="70"/>
      <c r="D261" s="101" t="str">
        <f t="shared" si="4"/>
        <v xml:space="preserve"> </v>
      </c>
    </row>
    <row r="262" spans="1:4" x14ac:dyDescent="0.3">
      <c r="A262" s="70"/>
      <c r="B262" s="70"/>
      <c r="D262" s="101" t="str">
        <f t="shared" si="4"/>
        <v xml:space="preserve"> </v>
      </c>
    </row>
    <row r="263" spans="1:4" x14ac:dyDescent="0.3">
      <c r="A263" s="70"/>
      <c r="B263" s="70"/>
      <c r="D263" s="101" t="str">
        <f t="shared" si="4"/>
        <v xml:space="preserve"> </v>
      </c>
    </row>
    <row r="264" spans="1:4" x14ac:dyDescent="0.3">
      <c r="A264" s="70"/>
      <c r="B264" s="70"/>
      <c r="D264" s="101" t="str">
        <f t="shared" si="4"/>
        <v xml:space="preserve"> </v>
      </c>
    </row>
    <row r="265" spans="1:4" x14ac:dyDescent="0.3">
      <c r="A265" s="70"/>
      <c r="B265" s="70"/>
      <c r="D265" s="101" t="str">
        <f t="shared" si="4"/>
        <v xml:space="preserve"> </v>
      </c>
    </row>
    <row r="266" spans="1:4" x14ac:dyDescent="0.3">
      <c r="A266" s="70"/>
      <c r="B266" s="70"/>
      <c r="D266" s="101" t="str">
        <f t="shared" si="4"/>
        <v xml:space="preserve"> </v>
      </c>
    </row>
    <row r="267" spans="1:4" x14ac:dyDescent="0.3">
      <c r="A267" s="70"/>
      <c r="B267" s="70"/>
      <c r="D267" s="101" t="str">
        <f t="shared" si="4"/>
        <v xml:space="preserve"> </v>
      </c>
    </row>
    <row r="268" spans="1:4" x14ac:dyDescent="0.3">
      <c r="A268" s="70"/>
      <c r="B268" s="70"/>
      <c r="D268" s="101" t="str">
        <f t="shared" si="4"/>
        <v xml:space="preserve"> </v>
      </c>
    </row>
    <row r="269" spans="1:4" x14ac:dyDescent="0.3">
      <c r="A269" s="70"/>
      <c r="B269" s="70"/>
      <c r="D269" s="101" t="str">
        <f t="shared" si="4"/>
        <v xml:space="preserve"> </v>
      </c>
    </row>
    <row r="270" spans="1:4" x14ac:dyDescent="0.3">
      <c r="A270" s="70"/>
      <c r="B270" s="70"/>
      <c r="D270" s="101" t="str">
        <f t="shared" si="4"/>
        <v xml:space="preserve"> </v>
      </c>
    </row>
    <row r="271" spans="1:4" x14ac:dyDescent="0.3">
      <c r="A271" s="70"/>
      <c r="B271" s="70"/>
      <c r="D271" s="101" t="str">
        <f t="shared" si="4"/>
        <v xml:space="preserve"> </v>
      </c>
    </row>
    <row r="272" spans="1:4" x14ac:dyDescent="0.3">
      <c r="A272" s="70"/>
      <c r="B272" s="70"/>
      <c r="D272" s="101" t="str">
        <f t="shared" si="4"/>
        <v xml:space="preserve"> </v>
      </c>
    </row>
    <row r="273" spans="1:4" x14ac:dyDescent="0.3">
      <c r="A273" s="70"/>
      <c r="B273" s="70"/>
      <c r="D273" s="101" t="str">
        <f t="shared" si="4"/>
        <v xml:space="preserve"> </v>
      </c>
    </row>
    <row r="274" spans="1:4" x14ac:dyDescent="0.3">
      <c r="A274" s="70"/>
      <c r="B274" s="70"/>
      <c r="D274" s="101" t="str">
        <f t="shared" si="4"/>
        <v xml:space="preserve"> </v>
      </c>
    </row>
    <row r="275" spans="1:4" x14ac:dyDescent="0.3">
      <c r="A275" s="70"/>
      <c r="B275" s="70"/>
      <c r="D275" s="101" t="str">
        <f t="shared" si="4"/>
        <v xml:space="preserve"> </v>
      </c>
    </row>
    <row r="276" spans="1:4" x14ac:dyDescent="0.3">
      <c r="A276" s="70"/>
      <c r="B276" s="70"/>
      <c r="D276" s="101" t="str">
        <f t="shared" si="4"/>
        <v xml:space="preserve"> </v>
      </c>
    </row>
    <row r="277" spans="1:4" x14ac:dyDescent="0.3">
      <c r="A277" s="70"/>
      <c r="B277" s="70"/>
      <c r="D277" s="101" t="str">
        <f t="shared" si="4"/>
        <v xml:space="preserve"> </v>
      </c>
    </row>
    <row r="278" spans="1:4" x14ac:dyDescent="0.3">
      <c r="A278" s="70"/>
      <c r="B278" s="70"/>
      <c r="D278" s="101" t="str">
        <f t="shared" si="4"/>
        <v xml:space="preserve"> </v>
      </c>
    </row>
    <row r="279" spans="1:4" x14ac:dyDescent="0.3">
      <c r="A279" s="70"/>
      <c r="B279" s="70"/>
      <c r="D279" s="101" t="str">
        <f t="shared" si="4"/>
        <v xml:space="preserve"> </v>
      </c>
    </row>
    <row r="280" spans="1:4" x14ac:dyDescent="0.3">
      <c r="A280" s="70"/>
      <c r="B280" s="70"/>
      <c r="D280" s="101" t="str">
        <f t="shared" si="4"/>
        <v xml:space="preserve"> </v>
      </c>
    </row>
    <row r="281" spans="1:4" x14ac:dyDescent="0.3">
      <c r="A281" s="70"/>
      <c r="B281" s="70"/>
      <c r="D281" s="101" t="str">
        <f t="shared" si="4"/>
        <v xml:space="preserve"> </v>
      </c>
    </row>
    <row r="282" spans="1:4" x14ac:dyDescent="0.3">
      <c r="A282" s="70"/>
      <c r="B282" s="70"/>
      <c r="D282" s="101" t="str">
        <f t="shared" si="4"/>
        <v xml:space="preserve"> </v>
      </c>
    </row>
    <row r="283" spans="1:4" x14ac:dyDescent="0.3">
      <c r="A283" s="70"/>
      <c r="B283" s="70"/>
      <c r="D283" s="101" t="str">
        <f t="shared" si="4"/>
        <v xml:space="preserve"> </v>
      </c>
    </row>
    <row r="284" spans="1:4" x14ac:dyDescent="0.3">
      <c r="A284" s="70"/>
      <c r="B284" s="70"/>
      <c r="D284" s="101" t="str">
        <f t="shared" si="4"/>
        <v xml:space="preserve"> </v>
      </c>
    </row>
    <row r="285" spans="1:4" x14ac:dyDescent="0.3">
      <c r="A285" s="70"/>
      <c r="B285" s="70"/>
      <c r="D285" s="101" t="str">
        <f t="shared" si="4"/>
        <v xml:space="preserve"> </v>
      </c>
    </row>
    <row r="286" spans="1:4" x14ac:dyDescent="0.3">
      <c r="A286" s="70"/>
      <c r="B286" s="70"/>
      <c r="D286" s="101" t="str">
        <f t="shared" si="4"/>
        <v xml:space="preserve"> </v>
      </c>
    </row>
    <row r="287" spans="1:4" x14ac:dyDescent="0.3">
      <c r="A287" s="70"/>
      <c r="B287" s="70"/>
      <c r="D287" s="101" t="str">
        <f t="shared" si="4"/>
        <v xml:space="preserve"> </v>
      </c>
    </row>
    <row r="288" spans="1:4" x14ac:dyDescent="0.3">
      <c r="A288" s="70"/>
      <c r="B288" s="70"/>
      <c r="D288" s="101" t="str">
        <f t="shared" si="4"/>
        <v xml:space="preserve"> </v>
      </c>
    </row>
    <row r="289" spans="1:4" x14ac:dyDescent="0.3">
      <c r="A289" s="70"/>
      <c r="B289" s="70"/>
      <c r="D289" s="101" t="str">
        <f t="shared" si="4"/>
        <v xml:space="preserve"> </v>
      </c>
    </row>
    <row r="290" spans="1:4" x14ac:dyDescent="0.3">
      <c r="A290" s="70"/>
      <c r="B290" s="70"/>
      <c r="D290" s="101" t="str">
        <f t="shared" si="4"/>
        <v xml:space="preserve"> </v>
      </c>
    </row>
    <row r="291" spans="1:4" x14ac:dyDescent="0.3">
      <c r="A291" s="70"/>
      <c r="B291" s="70"/>
      <c r="D291" s="101" t="str">
        <f t="shared" si="4"/>
        <v xml:space="preserve"> </v>
      </c>
    </row>
    <row r="292" spans="1:4" x14ac:dyDescent="0.3">
      <c r="A292" s="70"/>
      <c r="B292" s="70"/>
      <c r="D292" s="101" t="str">
        <f t="shared" si="4"/>
        <v xml:space="preserve"> </v>
      </c>
    </row>
    <row r="293" spans="1:4" x14ac:dyDescent="0.3">
      <c r="A293" s="70"/>
      <c r="B293" s="70"/>
      <c r="D293" s="101" t="str">
        <f t="shared" si="4"/>
        <v xml:space="preserve"> </v>
      </c>
    </row>
    <row r="294" spans="1:4" x14ac:dyDescent="0.3">
      <c r="A294" s="70"/>
      <c r="B294" s="70"/>
      <c r="D294" s="101" t="str">
        <f t="shared" si="4"/>
        <v xml:space="preserve"> </v>
      </c>
    </row>
    <row r="295" spans="1:4" x14ac:dyDescent="0.3">
      <c r="A295" s="70"/>
      <c r="B295" s="70"/>
      <c r="D295" s="101" t="str">
        <f t="shared" si="4"/>
        <v xml:space="preserve"> </v>
      </c>
    </row>
    <row r="296" spans="1:4" x14ac:dyDescent="0.3">
      <c r="A296" s="70"/>
      <c r="B296" s="70"/>
      <c r="D296" s="101" t="str">
        <f t="shared" si="4"/>
        <v xml:space="preserve"> </v>
      </c>
    </row>
    <row r="297" spans="1:4" x14ac:dyDescent="0.3">
      <c r="A297" s="70"/>
      <c r="B297" s="70"/>
      <c r="D297" s="101" t="str">
        <f t="shared" si="4"/>
        <v xml:space="preserve"> </v>
      </c>
    </row>
    <row r="298" spans="1:4" x14ac:dyDescent="0.3">
      <c r="A298" s="70"/>
      <c r="B298" s="70"/>
      <c r="D298" s="101" t="str">
        <f t="shared" si="4"/>
        <v xml:space="preserve"> </v>
      </c>
    </row>
    <row r="299" spans="1:4" x14ac:dyDescent="0.3">
      <c r="A299" s="70"/>
      <c r="B299" s="70"/>
      <c r="D299" s="101" t="str">
        <f t="shared" si="4"/>
        <v xml:space="preserve"> </v>
      </c>
    </row>
    <row r="300" spans="1:4" x14ac:dyDescent="0.3">
      <c r="A300" s="70"/>
      <c r="B300" s="70"/>
      <c r="D300" s="101" t="str">
        <f t="shared" si="4"/>
        <v xml:space="preserve"> </v>
      </c>
    </row>
    <row r="301" spans="1:4" x14ac:dyDescent="0.3">
      <c r="A301" s="70"/>
      <c r="B301" s="70"/>
      <c r="D301" s="101" t="str">
        <f t="shared" si="4"/>
        <v xml:space="preserve"> </v>
      </c>
    </row>
    <row r="302" spans="1:4" x14ac:dyDescent="0.3">
      <c r="A302" s="70"/>
      <c r="B302" s="70"/>
      <c r="D302" s="101" t="str">
        <f t="shared" si="4"/>
        <v xml:space="preserve"> </v>
      </c>
    </row>
    <row r="303" spans="1:4" x14ac:dyDescent="0.3">
      <c r="A303" s="70"/>
      <c r="B303" s="70"/>
      <c r="D303" s="101" t="str">
        <f t="shared" si="4"/>
        <v xml:space="preserve"> </v>
      </c>
    </row>
    <row r="304" spans="1:4" x14ac:dyDescent="0.3">
      <c r="A304" s="70"/>
      <c r="B304" s="70"/>
      <c r="D304" s="101" t="str">
        <f t="shared" si="4"/>
        <v xml:space="preserve"> </v>
      </c>
    </row>
    <row r="305" spans="1:4" x14ac:dyDescent="0.3">
      <c r="A305" s="70"/>
      <c r="B305" s="70"/>
      <c r="D305" s="101" t="str">
        <f t="shared" si="4"/>
        <v xml:space="preserve"> </v>
      </c>
    </row>
    <row r="306" spans="1:4" x14ac:dyDescent="0.3">
      <c r="A306" s="70"/>
      <c r="B306" s="70"/>
      <c r="D306" s="101" t="str">
        <f t="shared" si="4"/>
        <v xml:space="preserve"> </v>
      </c>
    </row>
    <row r="307" spans="1:4" x14ac:dyDescent="0.3">
      <c r="A307" s="70"/>
      <c r="B307" s="70"/>
      <c r="D307" s="101" t="str">
        <f t="shared" si="4"/>
        <v xml:space="preserve"> </v>
      </c>
    </row>
    <row r="308" spans="1:4" x14ac:dyDescent="0.3">
      <c r="A308" s="70"/>
      <c r="B308" s="70"/>
      <c r="D308" s="101" t="str">
        <f t="shared" si="4"/>
        <v xml:space="preserve"> </v>
      </c>
    </row>
    <row r="309" spans="1:4" x14ac:dyDescent="0.3">
      <c r="A309" s="70"/>
      <c r="B309" s="70"/>
      <c r="D309" s="101" t="str">
        <f t="shared" si="4"/>
        <v xml:space="preserve"> </v>
      </c>
    </row>
    <row r="310" spans="1:4" x14ac:dyDescent="0.3">
      <c r="A310" s="70"/>
      <c r="B310" s="70"/>
      <c r="D310" s="101" t="str">
        <f t="shared" si="4"/>
        <v xml:space="preserve"> </v>
      </c>
    </row>
    <row r="311" spans="1:4" x14ac:dyDescent="0.3">
      <c r="A311" s="70"/>
      <c r="B311" s="70"/>
      <c r="D311" s="101" t="str">
        <f t="shared" si="4"/>
        <v xml:space="preserve"> </v>
      </c>
    </row>
    <row r="312" spans="1:4" x14ac:dyDescent="0.3">
      <c r="A312" s="70"/>
      <c r="B312" s="70"/>
      <c r="D312" s="101" t="str">
        <f t="shared" si="4"/>
        <v xml:space="preserve"> </v>
      </c>
    </row>
    <row r="313" spans="1:4" x14ac:dyDescent="0.3">
      <c r="A313" s="70"/>
      <c r="B313" s="70"/>
      <c r="D313" s="101" t="str">
        <f t="shared" si="4"/>
        <v xml:space="preserve"> </v>
      </c>
    </row>
    <row r="314" spans="1:4" x14ac:dyDescent="0.3">
      <c r="A314" s="70"/>
      <c r="B314" s="70"/>
      <c r="D314" s="101" t="str">
        <f t="shared" si="4"/>
        <v xml:space="preserve"> </v>
      </c>
    </row>
    <row r="315" spans="1:4" x14ac:dyDescent="0.3">
      <c r="A315" s="70"/>
      <c r="B315" s="70"/>
      <c r="D315" s="101" t="str">
        <f t="shared" si="4"/>
        <v xml:space="preserve"> </v>
      </c>
    </row>
    <row r="316" spans="1:4" x14ac:dyDescent="0.3">
      <c r="A316" s="70"/>
      <c r="B316" s="70"/>
      <c r="D316" s="101" t="str">
        <f t="shared" si="4"/>
        <v xml:space="preserve"> </v>
      </c>
    </row>
    <row r="317" spans="1:4" x14ac:dyDescent="0.3">
      <c r="A317" s="70"/>
      <c r="B317" s="70"/>
      <c r="D317" s="101" t="str">
        <f t="shared" si="4"/>
        <v xml:space="preserve"> </v>
      </c>
    </row>
    <row r="318" spans="1:4" x14ac:dyDescent="0.3">
      <c r="A318" s="70"/>
      <c r="B318" s="70"/>
      <c r="D318" s="101" t="str">
        <f t="shared" si="4"/>
        <v xml:space="preserve"> </v>
      </c>
    </row>
    <row r="319" spans="1:4" x14ac:dyDescent="0.3">
      <c r="A319" s="70"/>
      <c r="B319" s="70"/>
      <c r="D319" s="101" t="str">
        <f t="shared" si="4"/>
        <v xml:space="preserve"> </v>
      </c>
    </row>
    <row r="320" spans="1:4" x14ac:dyDescent="0.3">
      <c r="A320" s="70"/>
      <c r="B320" s="70"/>
      <c r="D320" s="101" t="str">
        <f t="shared" si="4"/>
        <v xml:space="preserve"> </v>
      </c>
    </row>
    <row r="321" spans="1:4" x14ac:dyDescent="0.3">
      <c r="A321" s="70"/>
      <c r="B321" s="70"/>
      <c r="D321" s="101" t="str">
        <f t="shared" si="4"/>
        <v xml:space="preserve"> </v>
      </c>
    </row>
    <row r="322" spans="1:4" x14ac:dyDescent="0.3">
      <c r="A322" s="70"/>
      <c r="B322" s="70"/>
      <c r="D322" s="101" t="str">
        <f t="shared" ref="D322:D340" si="5">A322&amp;" "&amp;B322</f>
        <v xml:space="preserve"> </v>
      </c>
    </row>
    <row r="323" spans="1:4" x14ac:dyDescent="0.3">
      <c r="A323" s="70"/>
      <c r="B323" s="70"/>
      <c r="D323" s="101" t="str">
        <f t="shared" si="5"/>
        <v xml:space="preserve"> </v>
      </c>
    </row>
    <row r="324" spans="1:4" x14ac:dyDescent="0.3">
      <c r="A324" s="70"/>
      <c r="B324" s="70"/>
      <c r="D324" s="101" t="str">
        <f t="shared" si="5"/>
        <v xml:space="preserve"> </v>
      </c>
    </row>
    <row r="325" spans="1:4" x14ac:dyDescent="0.3">
      <c r="A325" s="70"/>
      <c r="B325" s="70"/>
      <c r="D325" s="101" t="str">
        <f t="shared" si="5"/>
        <v xml:space="preserve"> </v>
      </c>
    </row>
    <row r="326" spans="1:4" x14ac:dyDescent="0.3">
      <c r="A326" s="70"/>
      <c r="B326" s="70"/>
      <c r="D326" s="101" t="str">
        <f t="shared" si="5"/>
        <v xml:space="preserve"> </v>
      </c>
    </row>
    <row r="327" spans="1:4" x14ac:dyDescent="0.3">
      <c r="A327" s="70"/>
      <c r="B327" s="70"/>
      <c r="D327" s="101" t="str">
        <f t="shared" si="5"/>
        <v xml:space="preserve"> </v>
      </c>
    </row>
    <row r="328" spans="1:4" x14ac:dyDescent="0.3">
      <c r="A328" s="70"/>
      <c r="B328" s="70"/>
      <c r="D328" s="101" t="str">
        <f t="shared" si="5"/>
        <v xml:space="preserve"> </v>
      </c>
    </row>
    <row r="329" spans="1:4" x14ac:dyDescent="0.3">
      <c r="A329" s="70"/>
      <c r="B329" s="70"/>
      <c r="D329" s="101" t="str">
        <f t="shared" si="5"/>
        <v xml:space="preserve"> </v>
      </c>
    </row>
    <row r="330" spans="1:4" x14ac:dyDescent="0.3">
      <c r="A330" s="70"/>
      <c r="B330" s="70"/>
      <c r="D330" s="101" t="str">
        <f t="shared" si="5"/>
        <v xml:space="preserve"> </v>
      </c>
    </row>
    <row r="331" spans="1:4" x14ac:dyDescent="0.3">
      <c r="A331" s="70"/>
      <c r="B331" s="70"/>
      <c r="D331" s="101" t="str">
        <f t="shared" si="5"/>
        <v xml:space="preserve"> </v>
      </c>
    </row>
    <row r="332" spans="1:4" x14ac:dyDescent="0.3">
      <c r="A332" s="70"/>
      <c r="B332" s="70"/>
      <c r="D332" s="101" t="str">
        <f t="shared" si="5"/>
        <v xml:space="preserve"> </v>
      </c>
    </row>
    <row r="333" spans="1:4" x14ac:dyDescent="0.3">
      <c r="A333" s="70"/>
      <c r="B333" s="70"/>
      <c r="D333" s="101" t="str">
        <f t="shared" si="5"/>
        <v xml:space="preserve"> </v>
      </c>
    </row>
    <row r="334" spans="1:4" x14ac:dyDescent="0.3">
      <c r="A334" s="70"/>
      <c r="B334" s="70"/>
      <c r="D334" s="101" t="str">
        <f t="shared" si="5"/>
        <v xml:space="preserve"> </v>
      </c>
    </row>
    <row r="335" spans="1:4" x14ac:dyDescent="0.3">
      <c r="A335" s="70"/>
      <c r="B335" s="70"/>
      <c r="D335" s="101" t="str">
        <f t="shared" si="5"/>
        <v xml:space="preserve"> </v>
      </c>
    </row>
    <row r="336" spans="1:4" x14ac:dyDescent="0.3">
      <c r="A336" s="70"/>
      <c r="B336" s="70"/>
      <c r="D336" s="101" t="str">
        <f t="shared" si="5"/>
        <v xml:space="preserve"> </v>
      </c>
    </row>
    <row r="337" spans="1:4" x14ac:dyDescent="0.3">
      <c r="A337" s="70"/>
      <c r="B337" s="70"/>
      <c r="D337" s="101" t="str">
        <f t="shared" si="5"/>
        <v xml:space="preserve"> </v>
      </c>
    </row>
    <row r="338" spans="1:4" x14ac:dyDescent="0.3">
      <c r="A338" s="70"/>
      <c r="B338" s="70"/>
      <c r="D338" s="101" t="str">
        <f t="shared" si="5"/>
        <v xml:space="preserve"> </v>
      </c>
    </row>
    <row r="339" spans="1:4" x14ac:dyDescent="0.3">
      <c r="A339" s="70"/>
      <c r="B339" s="70"/>
      <c r="D339" s="101" t="str">
        <f t="shared" si="5"/>
        <v xml:space="preserve"> </v>
      </c>
    </row>
    <row r="340" spans="1:4" x14ac:dyDescent="0.3">
      <c r="A340" s="70"/>
      <c r="B340" s="70"/>
      <c r="D340" s="101" t="str">
        <f t="shared" si="5"/>
        <v xml:space="preserve"> </v>
      </c>
    </row>
    <row r="341" spans="1:4" x14ac:dyDescent="0.3">
      <c r="A341" s="70"/>
      <c r="B341" s="70"/>
      <c r="D341" s="101" t="str">
        <f t="shared" ref="D341:D387" si="6">A341&amp;" "&amp;B341</f>
        <v xml:space="preserve"> </v>
      </c>
    </row>
    <row r="342" spans="1:4" x14ac:dyDescent="0.3">
      <c r="A342" s="70"/>
      <c r="B342" s="70"/>
      <c r="D342" s="101" t="str">
        <f t="shared" si="6"/>
        <v xml:space="preserve"> </v>
      </c>
    </row>
    <row r="343" spans="1:4" x14ac:dyDescent="0.3">
      <c r="A343" s="70"/>
      <c r="B343" s="70"/>
      <c r="D343" s="101" t="str">
        <f t="shared" si="6"/>
        <v xml:space="preserve"> </v>
      </c>
    </row>
    <row r="344" spans="1:4" x14ac:dyDescent="0.3">
      <c r="A344" s="70"/>
      <c r="B344" s="70"/>
      <c r="D344" s="101" t="str">
        <f t="shared" si="6"/>
        <v xml:space="preserve"> </v>
      </c>
    </row>
    <row r="345" spans="1:4" x14ac:dyDescent="0.3">
      <c r="A345" s="70"/>
      <c r="B345" s="70"/>
      <c r="D345" s="101" t="str">
        <f t="shared" si="6"/>
        <v xml:space="preserve"> </v>
      </c>
    </row>
    <row r="346" spans="1:4" x14ac:dyDescent="0.3">
      <c r="A346" s="70"/>
      <c r="B346" s="70"/>
      <c r="D346" s="101" t="str">
        <f t="shared" si="6"/>
        <v xml:space="preserve"> </v>
      </c>
    </row>
    <row r="347" spans="1:4" x14ac:dyDescent="0.3">
      <c r="A347" s="70"/>
      <c r="B347" s="70"/>
      <c r="D347" s="101" t="str">
        <f t="shared" si="6"/>
        <v xml:space="preserve"> </v>
      </c>
    </row>
    <row r="348" spans="1:4" x14ac:dyDescent="0.3">
      <c r="A348" s="70"/>
      <c r="B348" s="70"/>
      <c r="D348" s="101" t="str">
        <f t="shared" si="6"/>
        <v xml:space="preserve"> </v>
      </c>
    </row>
    <row r="349" spans="1:4" x14ac:dyDescent="0.3">
      <c r="A349" s="70"/>
      <c r="B349" s="70"/>
      <c r="D349" s="101" t="str">
        <f t="shared" si="6"/>
        <v xml:space="preserve"> </v>
      </c>
    </row>
    <row r="350" spans="1:4" x14ac:dyDescent="0.3">
      <c r="A350" s="70"/>
      <c r="B350" s="70"/>
      <c r="D350" s="101" t="str">
        <f t="shared" si="6"/>
        <v xml:space="preserve"> </v>
      </c>
    </row>
    <row r="351" spans="1:4" x14ac:dyDescent="0.3">
      <c r="A351" s="70"/>
      <c r="B351" s="70"/>
      <c r="D351" s="101" t="str">
        <f t="shared" si="6"/>
        <v xml:space="preserve"> </v>
      </c>
    </row>
    <row r="352" spans="1:4" x14ac:dyDescent="0.3">
      <c r="A352" s="70"/>
      <c r="B352" s="70"/>
      <c r="D352" s="101" t="str">
        <f t="shared" si="6"/>
        <v xml:space="preserve"> </v>
      </c>
    </row>
    <row r="353" spans="1:4" x14ac:dyDescent="0.3">
      <c r="A353" s="70"/>
      <c r="B353" s="70"/>
      <c r="D353" s="101" t="str">
        <f t="shared" si="6"/>
        <v xml:space="preserve"> </v>
      </c>
    </row>
    <row r="354" spans="1:4" x14ac:dyDescent="0.3">
      <c r="A354" s="70"/>
      <c r="B354" s="70"/>
      <c r="D354" s="101" t="str">
        <f t="shared" si="6"/>
        <v xml:space="preserve"> </v>
      </c>
    </row>
    <row r="355" spans="1:4" x14ac:dyDescent="0.3">
      <c r="A355" s="70"/>
      <c r="B355" s="70"/>
      <c r="D355" s="101" t="str">
        <f t="shared" si="6"/>
        <v xml:space="preserve"> </v>
      </c>
    </row>
    <row r="356" spans="1:4" x14ac:dyDescent="0.3">
      <c r="A356" s="70"/>
      <c r="B356" s="70"/>
      <c r="D356" s="101" t="str">
        <f t="shared" si="6"/>
        <v xml:space="preserve"> </v>
      </c>
    </row>
    <row r="357" spans="1:4" x14ac:dyDescent="0.3">
      <c r="A357" s="70"/>
      <c r="B357" s="70"/>
      <c r="D357" s="101" t="str">
        <f t="shared" si="6"/>
        <v xml:space="preserve"> </v>
      </c>
    </row>
    <row r="358" spans="1:4" x14ac:dyDescent="0.3">
      <c r="A358" s="70"/>
      <c r="B358" s="70"/>
      <c r="D358" s="101" t="str">
        <f t="shared" si="6"/>
        <v xml:space="preserve"> </v>
      </c>
    </row>
    <row r="359" spans="1:4" x14ac:dyDescent="0.3">
      <c r="A359" s="70"/>
      <c r="B359" s="70"/>
      <c r="D359" s="101" t="str">
        <f t="shared" si="6"/>
        <v xml:space="preserve"> </v>
      </c>
    </row>
    <row r="360" spans="1:4" x14ac:dyDescent="0.3">
      <c r="A360" s="70"/>
      <c r="B360" s="70"/>
      <c r="D360" s="101" t="str">
        <f t="shared" si="6"/>
        <v xml:space="preserve"> </v>
      </c>
    </row>
    <row r="361" spans="1:4" x14ac:dyDescent="0.3">
      <c r="A361" s="70"/>
      <c r="B361" s="70"/>
      <c r="D361" s="101" t="str">
        <f t="shared" si="6"/>
        <v xml:space="preserve"> </v>
      </c>
    </row>
    <row r="362" spans="1:4" x14ac:dyDescent="0.3">
      <c r="A362" s="70"/>
      <c r="B362" s="70"/>
      <c r="D362" s="101" t="str">
        <f t="shared" si="6"/>
        <v xml:space="preserve"> </v>
      </c>
    </row>
    <row r="363" spans="1:4" x14ac:dyDescent="0.3">
      <c r="A363" s="70"/>
      <c r="B363" s="70"/>
      <c r="D363" s="101" t="str">
        <f t="shared" si="6"/>
        <v xml:space="preserve"> </v>
      </c>
    </row>
    <row r="364" spans="1:4" x14ac:dyDescent="0.3">
      <c r="A364" s="70"/>
      <c r="B364" s="70"/>
      <c r="D364" s="101" t="str">
        <f t="shared" si="6"/>
        <v xml:space="preserve"> </v>
      </c>
    </row>
    <row r="365" spans="1:4" x14ac:dyDescent="0.3">
      <c r="A365" s="70"/>
      <c r="B365" s="70"/>
      <c r="D365" s="101" t="str">
        <f t="shared" si="6"/>
        <v xml:space="preserve"> </v>
      </c>
    </row>
    <row r="366" spans="1:4" x14ac:dyDescent="0.3">
      <c r="A366" s="70"/>
      <c r="B366" s="70"/>
      <c r="D366" s="101" t="str">
        <f t="shared" si="6"/>
        <v xml:space="preserve"> </v>
      </c>
    </row>
    <row r="367" spans="1:4" x14ac:dyDescent="0.3">
      <c r="A367" s="70"/>
      <c r="B367" s="70"/>
      <c r="D367" s="101" t="str">
        <f t="shared" si="6"/>
        <v xml:space="preserve"> </v>
      </c>
    </row>
    <row r="368" spans="1:4" x14ac:dyDescent="0.3">
      <c r="A368" s="70"/>
      <c r="B368" s="70"/>
      <c r="D368" s="101" t="str">
        <f t="shared" si="6"/>
        <v xml:space="preserve"> </v>
      </c>
    </row>
    <row r="369" spans="1:4" x14ac:dyDescent="0.3">
      <c r="A369" s="70"/>
      <c r="B369" s="70"/>
      <c r="D369" s="101" t="str">
        <f t="shared" si="6"/>
        <v xml:space="preserve"> </v>
      </c>
    </row>
    <row r="370" spans="1:4" x14ac:dyDescent="0.3">
      <c r="A370" s="70"/>
      <c r="B370" s="70"/>
      <c r="D370" s="101" t="str">
        <f t="shared" si="6"/>
        <v xml:space="preserve"> </v>
      </c>
    </row>
    <row r="371" spans="1:4" x14ac:dyDescent="0.3">
      <c r="A371" s="70"/>
      <c r="B371" s="70"/>
      <c r="D371" s="101" t="str">
        <f t="shared" si="6"/>
        <v xml:space="preserve"> </v>
      </c>
    </row>
    <row r="372" spans="1:4" x14ac:dyDescent="0.3">
      <c r="A372" s="70"/>
      <c r="B372" s="70"/>
      <c r="D372" s="101" t="str">
        <f t="shared" si="6"/>
        <v xml:space="preserve"> </v>
      </c>
    </row>
    <row r="373" spans="1:4" x14ac:dyDescent="0.3">
      <c r="A373" s="70"/>
      <c r="B373" s="70"/>
      <c r="D373" s="101" t="str">
        <f t="shared" si="6"/>
        <v xml:space="preserve"> </v>
      </c>
    </row>
    <row r="374" spans="1:4" x14ac:dyDescent="0.3">
      <c r="A374" s="70"/>
      <c r="B374" s="70"/>
      <c r="D374" s="101" t="str">
        <f t="shared" si="6"/>
        <v xml:space="preserve"> </v>
      </c>
    </row>
    <row r="375" spans="1:4" x14ac:dyDescent="0.3">
      <c r="A375" s="70"/>
      <c r="B375" s="70"/>
      <c r="D375" s="101" t="str">
        <f t="shared" si="6"/>
        <v xml:space="preserve"> </v>
      </c>
    </row>
    <row r="376" spans="1:4" x14ac:dyDescent="0.3">
      <c r="A376" s="70"/>
      <c r="B376" s="70"/>
      <c r="D376" s="101" t="str">
        <f t="shared" si="6"/>
        <v xml:space="preserve"> </v>
      </c>
    </row>
    <row r="377" spans="1:4" x14ac:dyDescent="0.3">
      <c r="A377" s="70"/>
      <c r="B377" s="70"/>
      <c r="D377" s="101" t="str">
        <f t="shared" si="6"/>
        <v xml:space="preserve"> </v>
      </c>
    </row>
    <row r="378" spans="1:4" x14ac:dyDescent="0.3">
      <c r="A378" s="70"/>
      <c r="B378" s="70"/>
      <c r="D378" s="101" t="str">
        <f t="shared" si="6"/>
        <v xml:space="preserve"> </v>
      </c>
    </row>
    <row r="379" spans="1:4" x14ac:dyDescent="0.3">
      <c r="A379" s="70"/>
      <c r="B379" s="70"/>
      <c r="D379" s="101" t="str">
        <f t="shared" si="6"/>
        <v xml:space="preserve"> </v>
      </c>
    </row>
    <row r="380" spans="1:4" x14ac:dyDescent="0.3">
      <c r="A380" s="70"/>
      <c r="B380" s="70"/>
      <c r="D380" s="101" t="str">
        <f t="shared" si="6"/>
        <v xml:space="preserve"> </v>
      </c>
    </row>
    <row r="381" spans="1:4" x14ac:dyDescent="0.3">
      <c r="A381" s="70"/>
      <c r="B381" s="70"/>
      <c r="D381" s="101" t="str">
        <f t="shared" si="6"/>
        <v xml:space="preserve"> </v>
      </c>
    </row>
    <row r="382" spans="1:4" x14ac:dyDescent="0.3">
      <c r="A382" s="70"/>
      <c r="B382" s="70"/>
      <c r="D382" s="101" t="str">
        <f t="shared" si="6"/>
        <v xml:space="preserve"> </v>
      </c>
    </row>
    <row r="383" spans="1:4" x14ac:dyDescent="0.3">
      <c r="A383" s="70"/>
      <c r="B383" s="70"/>
      <c r="D383" s="101" t="str">
        <f t="shared" si="6"/>
        <v xml:space="preserve"> </v>
      </c>
    </row>
    <row r="384" spans="1:4" x14ac:dyDescent="0.3">
      <c r="A384" s="70"/>
      <c r="B384" s="70"/>
      <c r="D384" s="101" t="str">
        <f t="shared" si="6"/>
        <v xml:space="preserve"> </v>
      </c>
    </row>
    <row r="385" spans="1:4" x14ac:dyDescent="0.3">
      <c r="A385" s="70"/>
      <c r="B385" s="70"/>
      <c r="D385" s="101" t="str">
        <f t="shared" si="6"/>
        <v xml:space="preserve"> </v>
      </c>
    </row>
    <row r="386" spans="1:4" x14ac:dyDescent="0.3">
      <c r="A386" s="70"/>
      <c r="B386" s="70"/>
      <c r="D386" s="101" t="str">
        <f t="shared" si="6"/>
        <v xml:space="preserve"> </v>
      </c>
    </row>
    <row r="387" spans="1:4" x14ac:dyDescent="0.3">
      <c r="A387" s="70"/>
      <c r="B387" s="70"/>
      <c r="D387" s="101" t="str">
        <f t="shared" si="6"/>
        <v xml:space="preserve"> </v>
      </c>
    </row>
    <row r="388" spans="1:4" x14ac:dyDescent="0.3">
      <c r="A388" s="70"/>
      <c r="B388" s="70"/>
      <c r="D388" s="101" t="str">
        <f t="shared" ref="D388:D451" si="7">A388&amp;" "&amp;B388</f>
        <v xml:space="preserve"> </v>
      </c>
    </row>
    <row r="389" spans="1:4" x14ac:dyDescent="0.3">
      <c r="A389" s="70"/>
      <c r="B389" s="70"/>
      <c r="D389" s="101" t="str">
        <f t="shared" si="7"/>
        <v xml:space="preserve"> </v>
      </c>
    </row>
    <row r="390" spans="1:4" x14ac:dyDescent="0.3">
      <c r="A390" s="70"/>
      <c r="B390" s="70"/>
      <c r="D390" s="101" t="str">
        <f t="shared" si="7"/>
        <v xml:space="preserve"> </v>
      </c>
    </row>
    <row r="391" spans="1:4" x14ac:dyDescent="0.3">
      <c r="A391" s="70"/>
      <c r="B391" s="70"/>
      <c r="D391" s="101" t="str">
        <f t="shared" si="7"/>
        <v xml:space="preserve"> </v>
      </c>
    </row>
    <row r="392" spans="1:4" x14ac:dyDescent="0.3">
      <c r="A392" s="70"/>
      <c r="B392" s="70"/>
      <c r="D392" s="101" t="str">
        <f t="shared" si="7"/>
        <v xml:space="preserve"> </v>
      </c>
    </row>
    <row r="393" spans="1:4" x14ac:dyDescent="0.3">
      <c r="A393" s="70"/>
      <c r="B393" s="70"/>
      <c r="D393" s="101" t="str">
        <f t="shared" si="7"/>
        <v xml:space="preserve"> </v>
      </c>
    </row>
    <row r="394" spans="1:4" x14ac:dyDescent="0.3">
      <c r="A394" s="70"/>
      <c r="B394" s="70"/>
      <c r="D394" s="101" t="str">
        <f t="shared" si="7"/>
        <v xml:space="preserve"> </v>
      </c>
    </row>
    <row r="395" spans="1:4" x14ac:dyDescent="0.3">
      <c r="A395" s="70"/>
      <c r="B395" s="70"/>
      <c r="D395" s="101" t="str">
        <f t="shared" si="7"/>
        <v xml:space="preserve"> </v>
      </c>
    </row>
    <row r="396" spans="1:4" x14ac:dyDescent="0.3">
      <c r="A396" s="70"/>
      <c r="B396" s="70"/>
      <c r="D396" s="101" t="str">
        <f t="shared" si="7"/>
        <v xml:space="preserve"> </v>
      </c>
    </row>
    <row r="397" spans="1:4" x14ac:dyDescent="0.3">
      <c r="A397" s="70"/>
      <c r="B397" s="70"/>
      <c r="D397" s="101" t="str">
        <f t="shared" si="7"/>
        <v xml:space="preserve"> </v>
      </c>
    </row>
    <row r="398" spans="1:4" x14ac:dyDescent="0.3">
      <c r="A398" s="70"/>
      <c r="B398" s="70"/>
      <c r="D398" s="101" t="str">
        <f t="shared" si="7"/>
        <v xml:space="preserve"> </v>
      </c>
    </row>
    <row r="399" spans="1:4" x14ac:dyDescent="0.3">
      <c r="A399" s="70"/>
      <c r="B399" s="70"/>
      <c r="D399" s="101" t="str">
        <f t="shared" si="7"/>
        <v xml:space="preserve"> </v>
      </c>
    </row>
    <row r="400" spans="1:4" x14ac:dyDescent="0.3">
      <c r="A400" s="70"/>
      <c r="B400" s="70"/>
      <c r="D400" s="101" t="str">
        <f t="shared" si="7"/>
        <v xml:space="preserve"> </v>
      </c>
    </row>
    <row r="401" spans="1:4" x14ac:dyDescent="0.3">
      <c r="A401" s="70"/>
      <c r="B401" s="70"/>
      <c r="D401" s="101" t="str">
        <f t="shared" si="7"/>
        <v xml:space="preserve"> </v>
      </c>
    </row>
    <row r="402" spans="1:4" x14ac:dyDescent="0.3">
      <c r="A402" s="70"/>
      <c r="B402" s="70"/>
      <c r="D402" s="101" t="str">
        <f t="shared" si="7"/>
        <v xml:space="preserve"> </v>
      </c>
    </row>
    <row r="403" spans="1:4" x14ac:dyDescent="0.3">
      <c r="A403" s="70"/>
      <c r="B403" s="70"/>
      <c r="D403" s="101" t="str">
        <f t="shared" si="7"/>
        <v xml:space="preserve"> </v>
      </c>
    </row>
    <row r="404" spans="1:4" x14ac:dyDescent="0.3">
      <c r="A404" s="70"/>
      <c r="B404" s="70"/>
      <c r="D404" s="101" t="str">
        <f t="shared" si="7"/>
        <v xml:space="preserve"> </v>
      </c>
    </row>
    <row r="405" spans="1:4" x14ac:dyDescent="0.3">
      <c r="A405" s="70"/>
      <c r="B405" s="70"/>
      <c r="D405" s="101" t="str">
        <f t="shared" si="7"/>
        <v xml:space="preserve"> </v>
      </c>
    </row>
    <row r="406" spans="1:4" x14ac:dyDescent="0.3">
      <c r="A406" s="70"/>
      <c r="B406" s="70"/>
      <c r="D406" s="101" t="str">
        <f t="shared" si="7"/>
        <v xml:space="preserve"> </v>
      </c>
    </row>
    <row r="407" spans="1:4" x14ac:dyDescent="0.3">
      <c r="A407" s="70"/>
      <c r="B407" s="70"/>
      <c r="D407" s="101" t="str">
        <f t="shared" si="7"/>
        <v xml:space="preserve"> </v>
      </c>
    </row>
    <row r="408" spans="1:4" x14ac:dyDescent="0.3">
      <c r="A408" s="70"/>
      <c r="B408" s="70"/>
      <c r="D408" s="101" t="str">
        <f t="shared" si="7"/>
        <v xml:space="preserve"> </v>
      </c>
    </row>
    <row r="409" spans="1:4" x14ac:dyDescent="0.3">
      <c r="A409" s="70"/>
      <c r="B409" s="70"/>
      <c r="D409" s="101" t="str">
        <f t="shared" si="7"/>
        <v xml:space="preserve"> </v>
      </c>
    </row>
    <row r="410" spans="1:4" x14ac:dyDescent="0.3">
      <c r="A410" s="70"/>
      <c r="B410" s="70"/>
      <c r="D410" s="101" t="str">
        <f t="shared" si="7"/>
        <v xml:space="preserve"> </v>
      </c>
    </row>
    <row r="411" spans="1:4" x14ac:dyDescent="0.3">
      <c r="A411" s="70"/>
      <c r="B411" s="70"/>
      <c r="D411" s="101" t="str">
        <f t="shared" si="7"/>
        <v xml:space="preserve"> </v>
      </c>
    </row>
    <row r="412" spans="1:4" x14ac:dyDescent="0.3">
      <c r="A412" s="70"/>
      <c r="B412" s="70"/>
      <c r="D412" s="101" t="str">
        <f t="shared" si="7"/>
        <v xml:space="preserve"> </v>
      </c>
    </row>
    <row r="413" spans="1:4" x14ac:dyDescent="0.3">
      <c r="A413" s="70"/>
      <c r="B413" s="70"/>
      <c r="D413" s="101" t="str">
        <f t="shared" si="7"/>
        <v xml:space="preserve"> </v>
      </c>
    </row>
    <row r="414" spans="1:4" x14ac:dyDescent="0.3">
      <c r="A414" s="70"/>
      <c r="B414" s="70"/>
      <c r="D414" s="101" t="str">
        <f t="shared" si="7"/>
        <v xml:space="preserve"> </v>
      </c>
    </row>
    <row r="415" spans="1:4" x14ac:dyDescent="0.3">
      <c r="A415" s="70"/>
      <c r="B415" s="70"/>
      <c r="D415" s="101" t="str">
        <f t="shared" si="7"/>
        <v xml:space="preserve"> </v>
      </c>
    </row>
    <row r="416" spans="1:4" x14ac:dyDescent="0.3">
      <c r="A416" s="70"/>
      <c r="B416" s="70"/>
      <c r="D416" s="101" t="str">
        <f t="shared" si="7"/>
        <v xml:space="preserve"> </v>
      </c>
    </row>
    <row r="417" spans="1:4" x14ac:dyDescent="0.3">
      <c r="A417" s="70"/>
      <c r="B417" s="70"/>
      <c r="D417" s="101" t="str">
        <f t="shared" si="7"/>
        <v xml:space="preserve"> </v>
      </c>
    </row>
    <row r="418" spans="1:4" x14ac:dyDescent="0.3">
      <c r="A418" s="70"/>
      <c r="B418" s="70"/>
      <c r="D418" s="101" t="str">
        <f t="shared" si="7"/>
        <v xml:space="preserve"> </v>
      </c>
    </row>
    <row r="419" spans="1:4" x14ac:dyDescent="0.3">
      <c r="A419" s="70"/>
      <c r="B419" s="70"/>
      <c r="D419" s="101" t="str">
        <f t="shared" si="7"/>
        <v xml:space="preserve"> </v>
      </c>
    </row>
    <row r="420" spans="1:4" x14ac:dyDescent="0.3">
      <c r="A420" s="70"/>
      <c r="B420" s="70"/>
      <c r="D420" s="101" t="str">
        <f t="shared" si="7"/>
        <v xml:space="preserve"> </v>
      </c>
    </row>
    <row r="421" spans="1:4" x14ac:dyDescent="0.3">
      <c r="A421" s="70"/>
      <c r="B421" s="70"/>
      <c r="D421" s="101" t="str">
        <f t="shared" si="7"/>
        <v xml:space="preserve"> </v>
      </c>
    </row>
    <row r="422" spans="1:4" x14ac:dyDescent="0.3">
      <c r="A422" s="70"/>
      <c r="B422" s="70"/>
      <c r="D422" s="101" t="str">
        <f t="shared" si="7"/>
        <v xml:space="preserve"> </v>
      </c>
    </row>
    <row r="423" spans="1:4" x14ac:dyDescent="0.3">
      <c r="A423" s="70"/>
      <c r="B423" s="70"/>
      <c r="D423" s="101" t="str">
        <f t="shared" si="7"/>
        <v xml:space="preserve"> </v>
      </c>
    </row>
    <row r="424" spans="1:4" x14ac:dyDescent="0.3">
      <c r="A424" s="70"/>
      <c r="B424" s="70"/>
      <c r="D424" s="101" t="str">
        <f t="shared" si="7"/>
        <v xml:space="preserve"> </v>
      </c>
    </row>
    <row r="425" spans="1:4" x14ac:dyDescent="0.3">
      <c r="A425" s="70"/>
      <c r="B425" s="70"/>
      <c r="D425" s="101" t="str">
        <f t="shared" si="7"/>
        <v xml:space="preserve"> </v>
      </c>
    </row>
    <row r="426" spans="1:4" x14ac:dyDescent="0.3">
      <c r="A426" s="70"/>
      <c r="B426" s="70"/>
      <c r="D426" s="101" t="str">
        <f t="shared" si="7"/>
        <v xml:space="preserve"> </v>
      </c>
    </row>
    <row r="427" spans="1:4" x14ac:dyDescent="0.3">
      <c r="A427" s="70"/>
      <c r="B427" s="70"/>
      <c r="D427" s="101" t="str">
        <f t="shared" si="7"/>
        <v xml:space="preserve"> </v>
      </c>
    </row>
    <row r="428" spans="1:4" x14ac:dyDescent="0.3">
      <c r="A428" s="70"/>
      <c r="B428" s="70"/>
      <c r="D428" s="101" t="str">
        <f t="shared" si="7"/>
        <v xml:space="preserve"> </v>
      </c>
    </row>
    <row r="429" spans="1:4" x14ac:dyDescent="0.3">
      <c r="A429" s="70"/>
      <c r="B429" s="70"/>
      <c r="D429" s="101" t="str">
        <f t="shared" si="7"/>
        <v xml:space="preserve"> </v>
      </c>
    </row>
    <row r="430" spans="1:4" x14ac:dyDescent="0.3">
      <c r="A430" s="70"/>
      <c r="B430" s="70"/>
      <c r="D430" s="101" t="str">
        <f t="shared" si="7"/>
        <v xml:space="preserve"> </v>
      </c>
    </row>
    <row r="431" spans="1:4" x14ac:dyDescent="0.3">
      <c r="A431" s="70"/>
      <c r="B431" s="70"/>
      <c r="D431" s="101" t="str">
        <f t="shared" si="7"/>
        <v xml:space="preserve"> </v>
      </c>
    </row>
    <row r="432" spans="1:4" x14ac:dyDescent="0.3">
      <c r="A432" s="70"/>
      <c r="B432" s="70"/>
      <c r="D432" s="101" t="str">
        <f t="shared" si="7"/>
        <v xml:space="preserve"> </v>
      </c>
    </row>
    <row r="433" spans="1:4" x14ac:dyDescent="0.3">
      <c r="A433" s="70"/>
      <c r="B433" s="70"/>
      <c r="D433" s="101" t="str">
        <f t="shared" si="7"/>
        <v xml:space="preserve"> </v>
      </c>
    </row>
    <row r="434" spans="1:4" x14ac:dyDescent="0.3">
      <c r="A434" s="70"/>
      <c r="B434" s="70"/>
      <c r="D434" s="101" t="str">
        <f t="shared" si="7"/>
        <v xml:space="preserve"> </v>
      </c>
    </row>
    <row r="435" spans="1:4" x14ac:dyDescent="0.3">
      <c r="A435" s="70"/>
      <c r="B435" s="70"/>
      <c r="D435" s="101" t="str">
        <f t="shared" si="7"/>
        <v xml:space="preserve"> </v>
      </c>
    </row>
    <row r="436" spans="1:4" x14ac:dyDescent="0.3">
      <c r="A436" s="70"/>
      <c r="B436" s="70"/>
      <c r="D436" s="101" t="str">
        <f t="shared" si="7"/>
        <v xml:space="preserve"> </v>
      </c>
    </row>
    <row r="437" spans="1:4" x14ac:dyDescent="0.3">
      <c r="A437" s="70"/>
      <c r="B437" s="70"/>
      <c r="D437" s="101" t="str">
        <f t="shared" si="7"/>
        <v xml:space="preserve"> </v>
      </c>
    </row>
    <row r="438" spans="1:4" x14ac:dyDescent="0.3">
      <c r="A438" s="70"/>
      <c r="B438" s="70"/>
      <c r="D438" s="101" t="str">
        <f t="shared" si="7"/>
        <v xml:space="preserve"> </v>
      </c>
    </row>
    <row r="439" spans="1:4" x14ac:dyDescent="0.3">
      <c r="A439" s="70"/>
      <c r="B439" s="70"/>
      <c r="D439" s="101" t="str">
        <f t="shared" si="7"/>
        <v xml:space="preserve"> </v>
      </c>
    </row>
    <row r="440" spans="1:4" x14ac:dyDescent="0.3">
      <c r="A440" s="70"/>
      <c r="B440" s="70"/>
      <c r="D440" s="101" t="str">
        <f t="shared" si="7"/>
        <v xml:space="preserve"> </v>
      </c>
    </row>
    <row r="441" spans="1:4" x14ac:dyDescent="0.3">
      <c r="A441" s="70"/>
      <c r="B441" s="70"/>
      <c r="D441" s="101" t="str">
        <f t="shared" si="7"/>
        <v xml:space="preserve"> </v>
      </c>
    </row>
    <row r="442" spans="1:4" x14ac:dyDescent="0.3">
      <c r="A442" s="70"/>
      <c r="B442" s="70"/>
      <c r="D442" s="101" t="str">
        <f t="shared" si="7"/>
        <v xml:space="preserve"> </v>
      </c>
    </row>
    <row r="443" spans="1:4" x14ac:dyDescent="0.3">
      <c r="A443" s="70"/>
      <c r="B443" s="70"/>
      <c r="D443" s="101" t="str">
        <f t="shared" si="7"/>
        <v xml:space="preserve"> </v>
      </c>
    </row>
    <row r="444" spans="1:4" x14ac:dyDescent="0.3">
      <c r="A444" s="70"/>
      <c r="B444" s="70"/>
      <c r="D444" s="101" t="str">
        <f t="shared" si="7"/>
        <v xml:space="preserve"> </v>
      </c>
    </row>
    <row r="445" spans="1:4" x14ac:dyDescent="0.3">
      <c r="A445" s="70"/>
      <c r="B445" s="70"/>
      <c r="D445" s="101" t="str">
        <f t="shared" si="7"/>
        <v xml:space="preserve"> </v>
      </c>
    </row>
    <row r="446" spans="1:4" x14ac:dyDescent="0.3">
      <c r="A446" s="70"/>
      <c r="B446" s="70"/>
      <c r="D446" s="101" t="str">
        <f t="shared" si="7"/>
        <v xml:space="preserve"> </v>
      </c>
    </row>
    <row r="447" spans="1:4" x14ac:dyDescent="0.3">
      <c r="A447" s="70"/>
      <c r="B447" s="70"/>
      <c r="D447" s="101" t="str">
        <f t="shared" si="7"/>
        <v xml:space="preserve"> </v>
      </c>
    </row>
    <row r="448" spans="1:4" x14ac:dyDescent="0.3">
      <c r="A448" s="70"/>
      <c r="B448" s="70"/>
      <c r="D448" s="101" t="str">
        <f t="shared" si="7"/>
        <v xml:space="preserve"> </v>
      </c>
    </row>
    <row r="449" spans="1:4" x14ac:dyDescent="0.3">
      <c r="A449" s="70"/>
      <c r="B449" s="70"/>
      <c r="D449" s="101" t="str">
        <f t="shared" si="7"/>
        <v xml:space="preserve"> </v>
      </c>
    </row>
    <row r="450" spans="1:4" x14ac:dyDescent="0.3">
      <c r="A450" s="70"/>
      <c r="B450" s="70"/>
      <c r="D450" s="101" t="str">
        <f t="shared" si="7"/>
        <v xml:space="preserve"> </v>
      </c>
    </row>
    <row r="451" spans="1:4" x14ac:dyDescent="0.3">
      <c r="A451" s="70"/>
      <c r="B451" s="70"/>
      <c r="D451" s="101" t="str">
        <f t="shared" si="7"/>
        <v xml:space="preserve"> </v>
      </c>
    </row>
    <row r="452" spans="1:4" x14ac:dyDescent="0.3">
      <c r="A452" s="70"/>
      <c r="B452" s="70"/>
      <c r="D452" s="101" t="str">
        <f t="shared" ref="D452:D515" si="8">A452&amp;" "&amp;B452</f>
        <v xml:space="preserve"> </v>
      </c>
    </row>
    <row r="453" spans="1:4" x14ac:dyDescent="0.3">
      <c r="A453" s="70"/>
      <c r="B453" s="70"/>
      <c r="D453" s="101" t="str">
        <f t="shared" si="8"/>
        <v xml:space="preserve"> </v>
      </c>
    </row>
    <row r="454" spans="1:4" x14ac:dyDescent="0.3">
      <c r="A454" s="70"/>
      <c r="B454" s="70"/>
      <c r="D454" s="101" t="str">
        <f t="shared" si="8"/>
        <v xml:space="preserve"> </v>
      </c>
    </row>
    <row r="455" spans="1:4" x14ac:dyDescent="0.3">
      <c r="A455" s="70"/>
      <c r="B455" s="70"/>
      <c r="D455" s="101" t="str">
        <f t="shared" si="8"/>
        <v xml:space="preserve"> </v>
      </c>
    </row>
    <row r="456" spans="1:4" x14ac:dyDescent="0.3">
      <c r="A456" s="70"/>
      <c r="B456" s="70"/>
      <c r="D456" s="101" t="str">
        <f t="shared" si="8"/>
        <v xml:space="preserve"> </v>
      </c>
    </row>
    <row r="457" spans="1:4" x14ac:dyDescent="0.3">
      <c r="A457" s="70"/>
      <c r="B457" s="70"/>
      <c r="D457" s="101" t="str">
        <f t="shared" si="8"/>
        <v xml:space="preserve"> </v>
      </c>
    </row>
    <row r="458" spans="1:4" x14ac:dyDescent="0.3">
      <c r="A458" s="70"/>
      <c r="B458" s="70"/>
      <c r="D458" s="101" t="str">
        <f t="shared" si="8"/>
        <v xml:space="preserve"> </v>
      </c>
    </row>
    <row r="459" spans="1:4" x14ac:dyDescent="0.3">
      <c r="A459" s="70"/>
      <c r="B459" s="70"/>
      <c r="D459" s="101" t="str">
        <f t="shared" si="8"/>
        <v xml:space="preserve"> </v>
      </c>
    </row>
    <row r="460" spans="1:4" x14ac:dyDescent="0.3">
      <c r="A460" s="70"/>
      <c r="B460" s="70"/>
      <c r="D460" s="101" t="str">
        <f t="shared" si="8"/>
        <v xml:space="preserve"> </v>
      </c>
    </row>
    <row r="461" spans="1:4" x14ac:dyDescent="0.3">
      <c r="A461" s="70"/>
      <c r="B461" s="70"/>
      <c r="D461" s="101" t="str">
        <f t="shared" si="8"/>
        <v xml:space="preserve"> </v>
      </c>
    </row>
    <row r="462" spans="1:4" x14ac:dyDescent="0.3">
      <c r="A462" s="70"/>
      <c r="B462" s="70"/>
      <c r="D462" s="101" t="str">
        <f t="shared" si="8"/>
        <v xml:space="preserve"> </v>
      </c>
    </row>
    <row r="463" spans="1:4" x14ac:dyDescent="0.3">
      <c r="A463" s="70"/>
      <c r="B463" s="70"/>
      <c r="D463" s="101" t="str">
        <f t="shared" si="8"/>
        <v xml:space="preserve"> </v>
      </c>
    </row>
    <row r="464" spans="1:4" x14ac:dyDescent="0.3">
      <c r="A464" s="70"/>
      <c r="B464" s="70"/>
      <c r="D464" s="101" t="str">
        <f t="shared" si="8"/>
        <v xml:space="preserve"> </v>
      </c>
    </row>
    <row r="465" spans="1:4" x14ac:dyDescent="0.3">
      <c r="A465" s="70"/>
      <c r="B465" s="70"/>
      <c r="D465" s="101" t="str">
        <f t="shared" si="8"/>
        <v xml:space="preserve"> </v>
      </c>
    </row>
    <row r="466" spans="1:4" x14ac:dyDescent="0.3">
      <c r="A466" s="70"/>
      <c r="B466" s="70"/>
      <c r="D466" s="101" t="str">
        <f t="shared" si="8"/>
        <v xml:space="preserve"> </v>
      </c>
    </row>
    <row r="467" spans="1:4" x14ac:dyDescent="0.3">
      <c r="A467" s="70"/>
      <c r="B467" s="70"/>
      <c r="D467" s="101" t="str">
        <f t="shared" si="8"/>
        <v xml:space="preserve"> </v>
      </c>
    </row>
    <row r="468" spans="1:4" x14ac:dyDescent="0.3">
      <c r="A468" s="70"/>
      <c r="B468" s="70"/>
      <c r="D468" s="101" t="str">
        <f t="shared" si="8"/>
        <v xml:space="preserve"> </v>
      </c>
    </row>
    <row r="469" spans="1:4" x14ac:dyDescent="0.3">
      <c r="A469" s="70"/>
      <c r="B469" s="70"/>
      <c r="D469" s="101" t="str">
        <f t="shared" si="8"/>
        <v xml:space="preserve"> </v>
      </c>
    </row>
    <row r="470" spans="1:4" x14ac:dyDescent="0.3">
      <c r="A470" s="70"/>
      <c r="B470" s="70"/>
      <c r="D470" s="101" t="str">
        <f t="shared" si="8"/>
        <v xml:space="preserve"> </v>
      </c>
    </row>
    <row r="471" spans="1:4" x14ac:dyDescent="0.3">
      <c r="A471" s="70"/>
      <c r="B471" s="70"/>
      <c r="D471" s="101" t="str">
        <f t="shared" si="8"/>
        <v xml:space="preserve"> </v>
      </c>
    </row>
    <row r="472" spans="1:4" x14ac:dyDescent="0.3">
      <c r="A472" s="70"/>
      <c r="B472" s="70"/>
      <c r="D472" s="101" t="str">
        <f t="shared" si="8"/>
        <v xml:space="preserve"> </v>
      </c>
    </row>
    <row r="473" spans="1:4" x14ac:dyDescent="0.3">
      <c r="A473" s="70"/>
      <c r="B473" s="70"/>
      <c r="D473" s="101" t="str">
        <f t="shared" si="8"/>
        <v xml:space="preserve"> </v>
      </c>
    </row>
    <row r="474" spans="1:4" x14ac:dyDescent="0.3">
      <c r="A474" s="70"/>
      <c r="B474" s="70"/>
      <c r="D474" s="101" t="str">
        <f t="shared" si="8"/>
        <v xml:space="preserve"> </v>
      </c>
    </row>
    <row r="475" spans="1:4" x14ac:dyDescent="0.3">
      <c r="A475" s="70"/>
      <c r="B475" s="70"/>
      <c r="D475" s="101" t="str">
        <f t="shared" si="8"/>
        <v xml:space="preserve"> </v>
      </c>
    </row>
    <row r="476" spans="1:4" x14ac:dyDescent="0.3">
      <c r="A476" s="70"/>
      <c r="B476" s="70"/>
      <c r="D476" s="101" t="str">
        <f t="shared" si="8"/>
        <v xml:space="preserve"> </v>
      </c>
    </row>
    <row r="477" spans="1:4" x14ac:dyDescent="0.3">
      <c r="A477" s="70"/>
      <c r="B477" s="70"/>
      <c r="D477" s="101" t="str">
        <f t="shared" si="8"/>
        <v xml:space="preserve"> </v>
      </c>
    </row>
    <row r="478" spans="1:4" x14ac:dyDescent="0.3">
      <c r="A478" s="70"/>
      <c r="B478" s="70"/>
      <c r="D478" s="101" t="str">
        <f t="shared" si="8"/>
        <v xml:space="preserve"> </v>
      </c>
    </row>
    <row r="479" spans="1:4" x14ac:dyDescent="0.3">
      <c r="A479" s="70"/>
      <c r="B479" s="70"/>
      <c r="D479" s="101" t="str">
        <f t="shared" si="8"/>
        <v xml:space="preserve"> </v>
      </c>
    </row>
    <row r="480" spans="1:4" x14ac:dyDescent="0.3">
      <c r="A480" s="70"/>
      <c r="B480" s="70"/>
      <c r="D480" s="101" t="str">
        <f t="shared" si="8"/>
        <v xml:space="preserve"> </v>
      </c>
    </row>
    <row r="481" spans="1:4" x14ac:dyDescent="0.3">
      <c r="A481" s="70"/>
      <c r="B481" s="70"/>
      <c r="D481" s="101" t="str">
        <f t="shared" si="8"/>
        <v xml:space="preserve"> </v>
      </c>
    </row>
    <row r="482" spans="1:4" x14ac:dyDescent="0.3">
      <c r="A482" s="70"/>
      <c r="B482" s="70"/>
      <c r="D482" s="101" t="str">
        <f t="shared" si="8"/>
        <v xml:space="preserve"> </v>
      </c>
    </row>
    <row r="483" spans="1:4" x14ac:dyDescent="0.3">
      <c r="A483" s="70"/>
      <c r="B483" s="70"/>
      <c r="D483" s="101" t="str">
        <f t="shared" si="8"/>
        <v xml:space="preserve"> </v>
      </c>
    </row>
    <row r="484" spans="1:4" x14ac:dyDescent="0.3">
      <c r="A484" s="70"/>
      <c r="B484" s="70"/>
      <c r="D484" s="101" t="str">
        <f t="shared" si="8"/>
        <v xml:space="preserve"> </v>
      </c>
    </row>
    <row r="485" spans="1:4" x14ac:dyDescent="0.3">
      <c r="A485" s="70"/>
      <c r="B485" s="70"/>
      <c r="D485" s="101" t="str">
        <f t="shared" si="8"/>
        <v xml:space="preserve"> </v>
      </c>
    </row>
    <row r="486" spans="1:4" x14ac:dyDescent="0.3">
      <c r="A486" s="70"/>
      <c r="B486" s="70"/>
      <c r="D486" s="101" t="str">
        <f t="shared" si="8"/>
        <v xml:space="preserve"> </v>
      </c>
    </row>
    <row r="487" spans="1:4" x14ac:dyDescent="0.3">
      <c r="A487" s="70"/>
      <c r="B487" s="70"/>
      <c r="D487" s="101" t="str">
        <f t="shared" si="8"/>
        <v xml:space="preserve"> </v>
      </c>
    </row>
    <row r="488" spans="1:4" x14ac:dyDescent="0.3">
      <c r="A488" s="70"/>
      <c r="B488" s="70"/>
      <c r="D488" s="101" t="str">
        <f t="shared" si="8"/>
        <v xml:space="preserve"> </v>
      </c>
    </row>
    <row r="489" spans="1:4" x14ac:dyDescent="0.3">
      <c r="A489" s="70"/>
      <c r="B489" s="70"/>
      <c r="D489" s="101" t="str">
        <f t="shared" si="8"/>
        <v xml:space="preserve"> </v>
      </c>
    </row>
    <row r="490" spans="1:4" x14ac:dyDescent="0.3">
      <c r="A490" s="70"/>
      <c r="B490" s="70"/>
      <c r="D490" s="101" t="str">
        <f t="shared" si="8"/>
        <v xml:space="preserve"> </v>
      </c>
    </row>
    <row r="491" spans="1:4" x14ac:dyDescent="0.3">
      <c r="A491" s="70"/>
      <c r="B491" s="70"/>
      <c r="D491" s="101" t="str">
        <f t="shared" si="8"/>
        <v xml:space="preserve"> </v>
      </c>
    </row>
    <row r="492" spans="1:4" x14ac:dyDescent="0.3">
      <c r="A492" s="70"/>
      <c r="B492" s="70"/>
      <c r="D492" s="101" t="str">
        <f t="shared" si="8"/>
        <v xml:space="preserve"> </v>
      </c>
    </row>
    <row r="493" spans="1:4" x14ac:dyDescent="0.3">
      <c r="A493" s="70"/>
      <c r="B493" s="70"/>
      <c r="D493" s="101" t="str">
        <f t="shared" si="8"/>
        <v xml:space="preserve"> </v>
      </c>
    </row>
    <row r="494" spans="1:4" x14ac:dyDescent="0.3">
      <c r="A494" s="70"/>
      <c r="B494" s="70"/>
      <c r="D494" s="101" t="str">
        <f t="shared" si="8"/>
        <v xml:space="preserve"> </v>
      </c>
    </row>
    <row r="495" spans="1:4" x14ac:dyDescent="0.3">
      <c r="A495" s="70"/>
      <c r="B495" s="70"/>
      <c r="D495" s="101" t="str">
        <f t="shared" si="8"/>
        <v xml:space="preserve"> </v>
      </c>
    </row>
    <row r="496" spans="1:4" x14ac:dyDescent="0.3">
      <c r="A496" s="70"/>
      <c r="B496" s="70"/>
      <c r="D496" s="101" t="str">
        <f t="shared" si="8"/>
        <v xml:space="preserve"> </v>
      </c>
    </row>
    <row r="497" spans="1:4" x14ac:dyDescent="0.3">
      <c r="A497" s="70"/>
      <c r="B497" s="70"/>
      <c r="D497" s="101" t="str">
        <f t="shared" si="8"/>
        <v xml:space="preserve"> </v>
      </c>
    </row>
    <row r="498" spans="1:4" x14ac:dyDescent="0.3">
      <c r="A498" s="70"/>
      <c r="B498" s="70"/>
      <c r="D498" s="101" t="str">
        <f t="shared" si="8"/>
        <v xml:space="preserve"> </v>
      </c>
    </row>
    <row r="499" spans="1:4" x14ac:dyDescent="0.3">
      <c r="A499" s="70"/>
      <c r="B499" s="70"/>
      <c r="D499" s="101" t="str">
        <f t="shared" si="8"/>
        <v xml:space="preserve"> </v>
      </c>
    </row>
    <row r="500" spans="1:4" x14ac:dyDescent="0.3">
      <c r="A500" s="70"/>
      <c r="B500" s="70"/>
      <c r="D500" s="101" t="str">
        <f t="shared" si="8"/>
        <v xml:space="preserve"> </v>
      </c>
    </row>
    <row r="501" spans="1:4" x14ac:dyDescent="0.3">
      <c r="A501" s="70"/>
      <c r="B501" s="70"/>
      <c r="D501" s="101" t="str">
        <f t="shared" si="8"/>
        <v xml:space="preserve"> </v>
      </c>
    </row>
    <row r="502" spans="1:4" x14ac:dyDescent="0.3">
      <c r="A502" s="70"/>
      <c r="B502" s="70"/>
      <c r="D502" s="101" t="str">
        <f t="shared" si="8"/>
        <v xml:space="preserve"> </v>
      </c>
    </row>
    <row r="503" spans="1:4" x14ac:dyDescent="0.3">
      <c r="A503" s="70"/>
      <c r="B503" s="70"/>
      <c r="D503" s="101" t="str">
        <f t="shared" si="8"/>
        <v xml:space="preserve"> </v>
      </c>
    </row>
    <row r="504" spans="1:4" x14ac:dyDescent="0.3">
      <c r="A504" s="70"/>
      <c r="B504" s="70"/>
      <c r="D504" s="101" t="str">
        <f t="shared" si="8"/>
        <v xml:space="preserve"> </v>
      </c>
    </row>
    <row r="505" spans="1:4" x14ac:dyDescent="0.3">
      <c r="A505" s="70"/>
      <c r="B505" s="70"/>
      <c r="D505" s="101" t="str">
        <f t="shared" si="8"/>
        <v xml:space="preserve"> </v>
      </c>
    </row>
    <row r="506" spans="1:4" x14ac:dyDescent="0.3">
      <c r="A506" s="70"/>
      <c r="B506" s="70"/>
      <c r="D506" s="101" t="str">
        <f t="shared" si="8"/>
        <v xml:space="preserve"> </v>
      </c>
    </row>
    <row r="507" spans="1:4" x14ac:dyDescent="0.3">
      <c r="A507" s="70"/>
      <c r="B507" s="70"/>
      <c r="D507" s="101" t="str">
        <f t="shared" si="8"/>
        <v xml:space="preserve"> </v>
      </c>
    </row>
    <row r="508" spans="1:4" x14ac:dyDescent="0.3">
      <c r="A508" s="70"/>
      <c r="B508" s="70"/>
      <c r="D508" s="101" t="str">
        <f t="shared" si="8"/>
        <v xml:space="preserve"> </v>
      </c>
    </row>
    <row r="509" spans="1:4" x14ac:dyDescent="0.3">
      <c r="A509" s="70"/>
      <c r="B509" s="70"/>
      <c r="D509" s="101" t="str">
        <f t="shared" si="8"/>
        <v xml:space="preserve"> </v>
      </c>
    </row>
    <row r="510" spans="1:4" x14ac:dyDescent="0.3">
      <c r="A510" s="70"/>
      <c r="B510" s="70"/>
      <c r="D510" s="101" t="str">
        <f t="shared" si="8"/>
        <v xml:space="preserve"> </v>
      </c>
    </row>
    <row r="511" spans="1:4" x14ac:dyDescent="0.3">
      <c r="A511" s="70"/>
      <c r="B511" s="70"/>
      <c r="D511" s="101" t="str">
        <f t="shared" si="8"/>
        <v xml:space="preserve"> </v>
      </c>
    </row>
    <row r="512" spans="1:4" x14ac:dyDescent="0.3">
      <c r="A512" s="70"/>
      <c r="B512" s="70"/>
      <c r="D512" s="101" t="str">
        <f t="shared" si="8"/>
        <v xml:space="preserve"> </v>
      </c>
    </row>
    <row r="513" spans="1:4" x14ac:dyDescent="0.3">
      <c r="A513" s="70"/>
      <c r="B513" s="70"/>
      <c r="D513" s="101" t="str">
        <f t="shared" si="8"/>
        <v xml:space="preserve"> </v>
      </c>
    </row>
    <row r="514" spans="1:4" x14ac:dyDescent="0.3">
      <c r="A514" s="70"/>
      <c r="B514" s="70"/>
      <c r="D514" s="101" t="str">
        <f t="shared" si="8"/>
        <v xml:space="preserve"> </v>
      </c>
    </row>
    <row r="515" spans="1:4" x14ac:dyDescent="0.3">
      <c r="A515" s="70"/>
      <c r="B515" s="70"/>
      <c r="D515" s="101" t="str">
        <f t="shared" si="8"/>
        <v xml:space="preserve"> </v>
      </c>
    </row>
    <row r="516" spans="1:4" x14ac:dyDescent="0.3">
      <c r="A516" s="70"/>
      <c r="B516" s="70"/>
      <c r="D516" s="101" t="str">
        <f t="shared" ref="D516:D579" si="9">A516&amp;" "&amp;B516</f>
        <v xml:space="preserve"> </v>
      </c>
    </row>
    <row r="517" spans="1:4" x14ac:dyDescent="0.3">
      <c r="A517" s="70"/>
      <c r="B517" s="70"/>
      <c r="D517" s="101" t="str">
        <f t="shared" si="9"/>
        <v xml:space="preserve"> </v>
      </c>
    </row>
    <row r="518" spans="1:4" x14ac:dyDescent="0.3">
      <c r="A518" s="70"/>
      <c r="B518" s="70"/>
      <c r="D518" s="101" t="str">
        <f t="shared" si="9"/>
        <v xml:space="preserve"> </v>
      </c>
    </row>
    <row r="519" spans="1:4" x14ac:dyDescent="0.3">
      <c r="A519" s="70"/>
      <c r="B519" s="70"/>
      <c r="D519" s="101" t="str">
        <f t="shared" si="9"/>
        <v xml:space="preserve"> </v>
      </c>
    </row>
    <row r="520" spans="1:4" x14ac:dyDescent="0.3">
      <c r="A520" s="70"/>
      <c r="B520" s="70"/>
      <c r="D520" s="101" t="str">
        <f t="shared" si="9"/>
        <v xml:space="preserve"> </v>
      </c>
    </row>
    <row r="521" spans="1:4" x14ac:dyDescent="0.3">
      <c r="A521" s="70"/>
      <c r="B521" s="70"/>
      <c r="D521" s="101" t="str">
        <f t="shared" si="9"/>
        <v xml:space="preserve"> </v>
      </c>
    </row>
    <row r="522" spans="1:4" x14ac:dyDescent="0.3">
      <c r="A522" s="70"/>
      <c r="B522" s="70"/>
      <c r="D522" s="101" t="str">
        <f t="shared" si="9"/>
        <v xml:space="preserve"> </v>
      </c>
    </row>
    <row r="523" spans="1:4" x14ac:dyDescent="0.3">
      <c r="A523" s="70"/>
      <c r="B523" s="70"/>
      <c r="D523" s="101" t="str">
        <f t="shared" si="9"/>
        <v xml:space="preserve"> </v>
      </c>
    </row>
    <row r="524" spans="1:4" x14ac:dyDescent="0.3">
      <c r="A524" s="70"/>
      <c r="B524" s="70"/>
      <c r="D524" s="101" t="str">
        <f t="shared" si="9"/>
        <v xml:space="preserve"> </v>
      </c>
    </row>
    <row r="525" spans="1:4" x14ac:dyDescent="0.3">
      <c r="A525" s="70"/>
      <c r="B525" s="70"/>
      <c r="D525" s="101" t="str">
        <f t="shared" si="9"/>
        <v xml:space="preserve"> </v>
      </c>
    </row>
    <row r="526" spans="1:4" x14ac:dyDescent="0.3">
      <c r="A526" s="70"/>
      <c r="B526" s="70"/>
      <c r="D526" s="101" t="str">
        <f t="shared" si="9"/>
        <v xml:space="preserve"> </v>
      </c>
    </row>
    <row r="527" spans="1:4" x14ac:dyDescent="0.3">
      <c r="A527" s="70"/>
      <c r="B527" s="70"/>
      <c r="D527" s="101" t="str">
        <f t="shared" si="9"/>
        <v xml:space="preserve"> </v>
      </c>
    </row>
    <row r="528" spans="1:4" x14ac:dyDescent="0.3">
      <c r="A528" s="70"/>
      <c r="B528" s="70"/>
      <c r="D528" s="101" t="str">
        <f t="shared" si="9"/>
        <v xml:space="preserve"> </v>
      </c>
    </row>
    <row r="529" spans="1:4" x14ac:dyDescent="0.3">
      <c r="A529" s="70"/>
      <c r="B529" s="70"/>
      <c r="D529" s="101" t="str">
        <f t="shared" si="9"/>
        <v xml:space="preserve"> </v>
      </c>
    </row>
    <row r="530" spans="1:4" x14ac:dyDescent="0.3">
      <c r="A530" s="70"/>
      <c r="B530" s="70"/>
      <c r="D530" s="101" t="str">
        <f t="shared" si="9"/>
        <v xml:space="preserve"> </v>
      </c>
    </row>
    <row r="531" spans="1:4" x14ac:dyDescent="0.3">
      <c r="A531" s="70"/>
      <c r="B531" s="70"/>
      <c r="D531" s="101" t="str">
        <f t="shared" si="9"/>
        <v xml:space="preserve"> </v>
      </c>
    </row>
    <row r="532" spans="1:4" x14ac:dyDescent="0.3">
      <c r="A532" s="70"/>
      <c r="B532" s="70"/>
      <c r="D532" s="101" t="str">
        <f t="shared" si="9"/>
        <v xml:space="preserve"> </v>
      </c>
    </row>
    <row r="533" spans="1:4" x14ac:dyDescent="0.3">
      <c r="A533" s="70"/>
      <c r="B533" s="70"/>
      <c r="D533" s="101" t="str">
        <f t="shared" si="9"/>
        <v xml:space="preserve"> </v>
      </c>
    </row>
    <row r="534" spans="1:4" x14ac:dyDescent="0.3">
      <c r="A534" s="70"/>
      <c r="B534" s="70"/>
      <c r="D534" s="101" t="str">
        <f t="shared" si="9"/>
        <v xml:space="preserve"> </v>
      </c>
    </row>
    <row r="535" spans="1:4" x14ac:dyDescent="0.3">
      <c r="A535" s="70"/>
      <c r="B535" s="70"/>
      <c r="D535" s="101" t="str">
        <f t="shared" si="9"/>
        <v xml:space="preserve"> </v>
      </c>
    </row>
    <row r="536" spans="1:4" x14ac:dyDescent="0.3">
      <c r="A536" s="70"/>
      <c r="B536" s="70"/>
      <c r="D536" s="101" t="str">
        <f t="shared" si="9"/>
        <v xml:space="preserve"> </v>
      </c>
    </row>
    <row r="537" spans="1:4" x14ac:dyDescent="0.3">
      <c r="A537" s="70"/>
      <c r="B537" s="70"/>
      <c r="D537" s="101" t="str">
        <f t="shared" si="9"/>
        <v xml:space="preserve"> </v>
      </c>
    </row>
    <row r="538" spans="1:4" x14ac:dyDescent="0.3">
      <c r="A538" s="70"/>
      <c r="B538" s="70"/>
      <c r="D538" s="101" t="str">
        <f t="shared" si="9"/>
        <v xml:space="preserve"> </v>
      </c>
    </row>
    <row r="539" spans="1:4" x14ac:dyDescent="0.3">
      <c r="A539" s="70"/>
      <c r="B539" s="70"/>
      <c r="D539" s="101" t="str">
        <f t="shared" si="9"/>
        <v xml:space="preserve"> </v>
      </c>
    </row>
    <row r="540" spans="1:4" x14ac:dyDescent="0.3">
      <c r="A540" s="70"/>
      <c r="B540" s="70"/>
      <c r="D540" s="101" t="str">
        <f t="shared" si="9"/>
        <v xml:space="preserve"> </v>
      </c>
    </row>
    <row r="541" spans="1:4" x14ac:dyDescent="0.3">
      <c r="A541" s="70"/>
      <c r="B541" s="70"/>
      <c r="D541" s="101" t="str">
        <f t="shared" si="9"/>
        <v xml:space="preserve"> </v>
      </c>
    </row>
    <row r="542" spans="1:4" x14ac:dyDescent="0.3">
      <c r="A542" s="70"/>
      <c r="B542" s="70"/>
      <c r="D542" s="101" t="str">
        <f t="shared" si="9"/>
        <v xml:space="preserve"> </v>
      </c>
    </row>
    <row r="543" spans="1:4" x14ac:dyDescent="0.3">
      <c r="A543" s="70"/>
      <c r="B543" s="70"/>
      <c r="D543" s="101" t="str">
        <f t="shared" si="9"/>
        <v xml:space="preserve"> </v>
      </c>
    </row>
    <row r="544" spans="1:4" x14ac:dyDescent="0.3">
      <c r="A544" s="70"/>
      <c r="B544" s="70"/>
      <c r="D544" s="101" t="str">
        <f t="shared" si="9"/>
        <v xml:space="preserve"> </v>
      </c>
    </row>
    <row r="545" spans="1:4" x14ac:dyDescent="0.3">
      <c r="A545" s="70"/>
      <c r="B545" s="70"/>
      <c r="D545" s="101" t="str">
        <f t="shared" si="9"/>
        <v xml:space="preserve"> </v>
      </c>
    </row>
    <row r="546" spans="1:4" x14ac:dyDescent="0.3">
      <c r="A546" s="70"/>
      <c r="B546" s="70"/>
      <c r="D546" s="101" t="str">
        <f t="shared" si="9"/>
        <v xml:space="preserve"> </v>
      </c>
    </row>
    <row r="547" spans="1:4" x14ac:dyDescent="0.3">
      <c r="A547" s="70"/>
      <c r="B547" s="70"/>
      <c r="D547" s="101" t="str">
        <f t="shared" si="9"/>
        <v xml:space="preserve"> </v>
      </c>
    </row>
    <row r="548" spans="1:4" x14ac:dyDescent="0.3">
      <c r="A548" s="70"/>
      <c r="B548" s="70"/>
      <c r="D548" s="101" t="str">
        <f t="shared" si="9"/>
        <v xml:space="preserve"> </v>
      </c>
    </row>
    <row r="549" spans="1:4" x14ac:dyDescent="0.3">
      <c r="A549" s="70"/>
      <c r="B549" s="70"/>
      <c r="D549" s="101" t="str">
        <f t="shared" si="9"/>
        <v xml:space="preserve"> </v>
      </c>
    </row>
    <row r="550" spans="1:4" x14ac:dyDescent="0.3">
      <c r="A550" s="70"/>
      <c r="B550" s="70"/>
      <c r="D550" s="101" t="str">
        <f t="shared" si="9"/>
        <v xml:space="preserve"> </v>
      </c>
    </row>
    <row r="551" spans="1:4" x14ac:dyDescent="0.3">
      <c r="A551" s="70"/>
      <c r="B551" s="70"/>
      <c r="D551" s="101" t="str">
        <f t="shared" si="9"/>
        <v xml:space="preserve"> </v>
      </c>
    </row>
    <row r="552" spans="1:4" x14ac:dyDescent="0.3">
      <c r="A552" s="70"/>
      <c r="B552" s="70"/>
      <c r="D552" s="101" t="str">
        <f t="shared" si="9"/>
        <v xml:space="preserve"> </v>
      </c>
    </row>
    <row r="553" spans="1:4" x14ac:dyDescent="0.3">
      <c r="A553" s="70"/>
      <c r="B553" s="70"/>
      <c r="D553" s="101" t="str">
        <f t="shared" si="9"/>
        <v xml:space="preserve"> </v>
      </c>
    </row>
    <row r="554" spans="1:4" x14ac:dyDescent="0.3">
      <c r="A554" s="70"/>
      <c r="B554" s="70"/>
      <c r="D554" s="101" t="str">
        <f t="shared" si="9"/>
        <v xml:space="preserve"> </v>
      </c>
    </row>
    <row r="555" spans="1:4" x14ac:dyDescent="0.3">
      <c r="A555" s="70"/>
      <c r="B555" s="70"/>
      <c r="D555" s="101" t="str">
        <f t="shared" si="9"/>
        <v xml:space="preserve"> </v>
      </c>
    </row>
    <row r="556" spans="1:4" x14ac:dyDescent="0.3">
      <c r="A556" s="70"/>
      <c r="B556" s="70"/>
      <c r="D556" s="101" t="str">
        <f t="shared" si="9"/>
        <v xml:space="preserve"> </v>
      </c>
    </row>
    <row r="557" spans="1:4" x14ac:dyDescent="0.3">
      <c r="A557" s="70"/>
      <c r="B557" s="70"/>
      <c r="D557" s="101" t="str">
        <f t="shared" si="9"/>
        <v xml:space="preserve"> </v>
      </c>
    </row>
    <row r="558" spans="1:4" x14ac:dyDescent="0.3">
      <c r="A558" s="70"/>
      <c r="B558" s="70"/>
      <c r="D558" s="101" t="str">
        <f t="shared" si="9"/>
        <v xml:space="preserve"> </v>
      </c>
    </row>
    <row r="559" spans="1:4" x14ac:dyDescent="0.3">
      <c r="A559" s="70"/>
      <c r="B559" s="70"/>
      <c r="D559" s="101" t="str">
        <f t="shared" si="9"/>
        <v xml:space="preserve"> </v>
      </c>
    </row>
    <row r="560" spans="1:4" x14ac:dyDescent="0.3">
      <c r="A560" s="70"/>
      <c r="B560" s="70"/>
      <c r="D560" s="101" t="str">
        <f t="shared" si="9"/>
        <v xml:space="preserve"> </v>
      </c>
    </row>
    <row r="561" spans="1:4" x14ac:dyDescent="0.3">
      <c r="A561" s="70"/>
      <c r="B561" s="70"/>
      <c r="D561" s="101" t="str">
        <f t="shared" si="9"/>
        <v xml:space="preserve"> </v>
      </c>
    </row>
    <row r="562" spans="1:4" x14ac:dyDescent="0.3">
      <c r="A562" s="70"/>
      <c r="B562" s="70"/>
      <c r="D562" s="101" t="str">
        <f t="shared" si="9"/>
        <v xml:space="preserve"> </v>
      </c>
    </row>
    <row r="563" spans="1:4" x14ac:dyDescent="0.3">
      <c r="A563" s="70"/>
      <c r="B563" s="70"/>
      <c r="D563" s="101" t="str">
        <f t="shared" si="9"/>
        <v xml:space="preserve"> </v>
      </c>
    </row>
    <row r="564" spans="1:4" x14ac:dyDescent="0.3">
      <c r="A564" s="70"/>
      <c r="B564" s="70"/>
      <c r="D564" s="101" t="str">
        <f t="shared" si="9"/>
        <v xml:space="preserve"> </v>
      </c>
    </row>
    <row r="565" spans="1:4" x14ac:dyDescent="0.3">
      <c r="A565" s="70"/>
      <c r="B565" s="70"/>
      <c r="D565" s="101" t="str">
        <f t="shared" si="9"/>
        <v xml:space="preserve"> </v>
      </c>
    </row>
    <row r="566" spans="1:4" x14ac:dyDescent="0.3">
      <c r="A566" s="70"/>
      <c r="B566" s="70"/>
      <c r="D566" s="101" t="str">
        <f t="shared" si="9"/>
        <v xml:space="preserve"> </v>
      </c>
    </row>
    <row r="567" spans="1:4" x14ac:dyDescent="0.3">
      <c r="A567" s="70"/>
      <c r="B567" s="70"/>
      <c r="D567" s="101" t="str">
        <f t="shared" si="9"/>
        <v xml:space="preserve"> </v>
      </c>
    </row>
    <row r="568" spans="1:4" x14ac:dyDescent="0.3">
      <c r="A568" s="70"/>
      <c r="B568" s="70"/>
      <c r="D568" s="101" t="str">
        <f t="shared" si="9"/>
        <v xml:space="preserve"> </v>
      </c>
    </row>
    <row r="569" spans="1:4" x14ac:dyDescent="0.3">
      <c r="A569" s="70"/>
      <c r="B569" s="70"/>
      <c r="D569" s="101" t="str">
        <f t="shared" si="9"/>
        <v xml:space="preserve"> </v>
      </c>
    </row>
    <row r="570" spans="1:4" x14ac:dyDescent="0.3">
      <c r="A570" s="70"/>
      <c r="B570" s="70"/>
      <c r="D570" s="101" t="str">
        <f t="shared" si="9"/>
        <v xml:space="preserve"> </v>
      </c>
    </row>
    <row r="571" spans="1:4" x14ac:dyDescent="0.3">
      <c r="A571" s="70"/>
      <c r="B571" s="70"/>
      <c r="D571" s="101" t="str">
        <f t="shared" si="9"/>
        <v xml:space="preserve"> </v>
      </c>
    </row>
    <row r="572" spans="1:4" x14ac:dyDescent="0.3">
      <c r="A572" s="70"/>
      <c r="B572" s="70"/>
      <c r="D572" s="101" t="str">
        <f t="shared" si="9"/>
        <v xml:space="preserve"> </v>
      </c>
    </row>
    <row r="573" spans="1:4" x14ac:dyDescent="0.3">
      <c r="A573" s="70"/>
      <c r="B573" s="70"/>
      <c r="D573" s="101" t="str">
        <f t="shared" si="9"/>
        <v xml:space="preserve"> </v>
      </c>
    </row>
    <row r="574" spans="1:4" x14ac:dyDescent="0.3">
      <c r="A574" s="70"/>
      <c r="B574" s="70"/>
      <c r="D574" s="101" t="str">
        <f t="shared" si="9"/>
        <v xml:space="preserve"> </v>
      </c>
    </row>
    <row r="575" spans="1:4" x14ac:dyDescent="0.3">
      <c r="A575" s="70"/>
      <c r="B575" s="70"/>
      <c r="D575" s="101" t="str">
        <f t="shared" si="9"/>
        <v xml:space="preserve"> </v>
      </c>
    </row>
    <row r="576" spans="1:4" x14ac:dyDescent="0.3">
      <c r="A576" s="70"/>
      <c r="B576" s="70"/>
      <c r="D576" s="101" t="str">
        <f t="shared" si="9"/>
        <v xml:space="preserve"> </v>
      </c>
    </row>
    <row r="577" spans="1:4" x14ac:dyDescent="0.3">
      <c r="A577" s="70"/>
      <c r="B577" s="70"/>
      <c r="D577" s="101" t="str">
        <f t="shared" si="9"/>
        <v xml:space="preserve"> </v>
      </c>
    </row>
    <row r="578" spans="1:4" x14ac:dyDescent="0.3">
      <c r="A578" s="70"/>
      <c r="B578" s="70"/>
      <c r="D578" s="101" t="str">
        <f t="shared" si="9"/>
        <v xml:space="preserve"> </v>
      </c>
    </row>
    <row r="579" spans="1:4" x14ac:dyDescent="0.3">
      <c r="A579" s="70"/>
      <c r="B579" s="70"/>
      <c r="D579" s="101" t="str">
        <f t="shared" si="9"/>
        <v xml:space="preserve"> </v>
      </c>
    </row>
    <row r="580" spans="1:4" x14ac:dyDescent="0.3">
      <c r="A580" s="70"/>
      <c r="B580" s="70"/>
      <c r="D580" s="101" t="str">
        <f t="shared" ref="D580:D643" si="10">A580&amp;" "&amp;B580</f>
        <v xml:space="preserve"> </v>
      </c>
    </row>
    <row r="581" spans="1:4" x14ac:dyDescent="0.3">
      <c r="A581" s="70"/>
      <c r="B581" s="70"/>
      <c r="D581" s="101" t="str">
        <f t="shared" si="10"/>
        <v xml:space="preserve"> </v>
      </c>
    </row>
    <row r="582" spans="1:4" x14ac:dyDescent="0.3">
      <c r="A582" s="70"/>
      <c r="B582" s="70"/>
      <c r="D582" s="101" t="str">
        <f t="shared" si="10"/>
        <v xml:space="preserve"> </v>
      </c>
    </row>
    <row r="583" spans="1:4" x14ac:dyDescent="0.3">
      <c r="A583" s="70"/>
      <c r="B583" s="70"/>
      <c r="D583" s="101" t="str">
        <f t="shared" si="10"/>
        <v xml:space="preserve"> </v>
      </c>
    </row>
    <row r="584" spans="1:4" x14ac:dyDescent="0.3">
      <c r="A584" s="70"/>
      <c r="B584" s="70"/>
      <c r="D584" s="101" t="str">
        <f t="shared" si="10"/>
        <v xml:space="preserve"> </v>
      </c>
    </row>
    <row r="585" spans="1:4" x14ac:dyDescent="0.3">
      <c r="A585" s="70"/>
      <c r="B585" s="70"/>
      <c r="D585" s="101" t="str">
        <f t="shared" si="10"/>
        <v xml:space="preserve"> </v>
      </c>
    </row>
    <row r="586" spans="1:4" x14ac:dyDescent="0.3">
      <c r="A586" s="70"/>
      <c r="B586" s="70"/>
      <c r="D586" s="101" t="str">
        <f t="shared" si="10"/>
        <v xml:space="preserve"> </v>
      </c>
    </row>
    <row r="587" spans="1:4" x14ac:dyDescent="0.3">
      <c r="A587" s="70"/>
      <c r="B587" s="70"/>
      <c r="D587" s="101" t="str">
        <f t="shared" si="10"/>
        <v xml:space="preserve"> </v>
      </c>
    </row>
    <row r="588" spans="1:4" x14ac:dyDescent="0.3">
      <c r="A588" s="70"/>
      <c r="B588" s="70"/>
      <c r="D588" s="101" t="str">
        <f t="shared" si="10"/>
        <v xml:space="preserve"> </v>
      </c>
    </row>
    <row r="589" spans="1:4" x14ac:dyDescent="0.3">
      <c r="A589" s="70"/>
      <c r="B589" s="70"/>
      <c r="D589" s="101" t="str">
        <f t="shared" si="10"/>
        <v xml:space="preserve"> </v>
      </c>
    </row>
    <row r="590" spans="1:4" x14ac:dyDescent="0.3">
      <c r="A590" s="70"/>
      <c r="B590" s="70"/>
      <c r="D590" s="101" t="str">
        <f t="shared" si="10"/>
        <v xml:space="preserve"> </v>
      </c>
    </row>
    <row r="591" spans="1:4" x14ac:dyDescent="0.3">
      <c r="A591" s="70"/>
      <c r="B591" s="70"/>
      <c r="D591" s="101" t="str">
        <f t="shared" si="10"/>
        <v xml:space="preserve"> </v>
      </c>
    </row>
    <row r="592" spans="1:4" x14ac:dyDescent="0.3">
      <c r="A592" s="70"/>
      <c r="B592" s="70"/>
      <c r="D592" s="101" t="str">
        <f t="shared" si="10"/>
        <v xml:space="preserve"> </v>
      </c>
    </row>
    <row r="593" spans="1:4" x14ac:dyDescent="0.3">
      <c r="A593" s="70"/>
      <c r="B593" s="70"/>
      <c r="D593" s="101" t="str">
        <f t="shared" si="10"/>
        <v xml:space="preserve"> </v>
      </c>
    </row>
    <row r="594" spans="1:4" x14ac:dyDescent="0.3">
      <c r="A594" s="70"/>
      <c r="B594" s="70"/>
      <c r="D594" s="101" t="str">
        <f t="shared" si="10"/>
        <v xml:space="preserve"> </v>
      </c>
    </row>
    <row r="595" spans="1:4" x14ac:dyDescent="0.3">
      <c r="A595" s="70"/>
      <c r="B595" s="70"/>
      <c r="D595" s="101" t="str">
        <f t="shared" si="10"/>
        <v xml:space="preserve"> </v>
      </c>
    </row>
    <row r="596" spans="1:4" x14ac:dyDescent="0.3">
      <c r="A596" s="70"/>
      <c r="B596" s="70"/>
      <c r="D596" s="101" t="str">
        <f t="shared" si="10"/>
        <v xml:space="preserve"> </v>
      </c>
    </row>
    <row r="597" spans="1:4" x14ac:dyDescent="0.3">
      <c r="A597" s="70"/>
      <c r="B597" s="70"/>
      <c r="D597" s="101" t="str">
        <f t="shared" si="10"/>
        <v xml:space="preserve"> </v>
      </c>
    </row>
    <row r="598" spans="1:4" x14ac:dyDescent="0.3">
      <c r="A598" s="70"/>
      <c r="B598" s="70"/>
      <c r="D598" s="101" t="str">
        <f t="shared" si="10"/>
        <v xml:space="preserve"> </v>
      </c>
    </row>
    <row r="599" spans="1:4" x14ac:dyDescent="0.3">
      <c r="A599" s="70"/>
      <c r="B599" s="70"/>
      <c r="D599" s="101" t="str">
        <f t="shared" si="10"/>
        <v xml:space="preserve"> </v>
      </c>
    </row>
    <row r="600" spans="1:4" x14ac:dyDescent="0.3">
      <c r="A600" s="70"/>
      <c r="B600" s="70"/>
      <c r="D600" s="101" t="str">
        <f t="shared" si="10"/>
        <v xml:space="preserve"> </v>
      </c>
    </row>
    <row r="601" spans="1:4" x14ac:dyDescent="0.3">
      <c r="A601" s="70"/>
      <c r="B601" s="70"/>
      <c r="D601" s="101" t="str">
        <f t="shared" si="10"/>
        <v xml:space="preserve"> </v>
      </c>
    </row>
    <row r="602" spans="1:4" x14ac:dyDescent="0.3">
      <c r="A602" s="70"/>
      <c r="B602" s="70"/>
      <c r="D602" s="101" t="str">
        <f t="shared" si="10"/>
        <v xml:space="preserve"> </v>
      </c>
    </row>
    <row r="603" spans="1:4" x14ac:dyDescent="0.3">
      <c r="A603" s="70"/>
      <c r="B603" s="70"/>
      <c r="D603" s="101" t="str">
        <f t="shared" si="10"/>
        <v xml:space="preserve"> </v>
      </c>
    </row>
    <row r="604" spans="1:4" x14ac:dyDescent="0.3">
      <c r="A604" s="70"/>
      <c r="B604" s="70"/>
      <c r="D604" s="101" t="str">
        <f t="shared" si="10"/>
        <v xml:space="preserve"> </v>
      </c>
    </row>
    <row r="605" spans="1:4" x14ac:dyDescent="0.3">
      <c r="A605" s="70"/>
      <c r="B605" s="70"/>
      <c r="D605" s="101" t="str">
        <f t="shared" si="10"/>
        <v xml:space="preserve"> </v>
      </c>
    </row>
    <row r="606" spans="1:4" x14ac:dyDescent="0.3">
      <c r="A606" s="70"/>
      <c r="B606" s="70"/>
      <c r="D606" s="101" t="str">
        <f t="shared" si="10"/>
        <v xml:space="preserve"> </v>
      </c>
    </row>
    <row r="607" spans="1:4" x14ac:dyDescent="0.3">
      <c r="A607" s="70"/>
      <c r="B607" s="70"/>
      <c r="D607" s="101" t="str">
        <f t="shared" si="10"/>
        <v xml:space="preserve"> </v>
      </c>
    </row>
    <row r="608" spans="1:4" x14ac:dyDescent="0.3">
      <c r="A608" s="70"/>
      <c r="B608" s="70"/>
      <c r="D608" s="101" t="str">
        <f t="shared" si="10"/>
        <v xml:space="preserve"> </v>
      </c>
    </row>
    <row r="609" spans="1:4" x14ac:dyDescent="0.3">
      <c r="A609" s="70"/>
      <c r="B609" s="70"/>
      <c r="D609" s="101" t="str">
        <f t="shared" si="10"/>
        <v xml:space="preserve"> </v>
      </c>
    </row>
    <row r="610" spans="1:4" x14ac:dyDescent="0.3">
      <c r="A610" s="70"/>
      <c r="B610" s="70"/>
      <c r="D610" s="101" t="str">
        <f t="shared" si="10"/>
        <v xml:space="preserve"> </v>
      </c>
    </row>
    <row r="611" spans="1:4" x14ac:dyDescent="0.3">
      <c r="A611" s="70"/>
      <c r="B611" s="70"/>
      <c r="D611" s="101" t="str">
        <f t="shared" si="10"/>
        <v xml:space="preserve"> </v>
      </c>
    </row>
    <row r="612" spans="1:4" x14ac:dyDescent="0.3">
      <c r="A612" s="70"/>
      <c r="B612" s="70"/>
      <c r="D612" s="101" t="str">
        <f t="shared" si="10"/>
        <v xml:space="preserve"> </v>
      </c>
    </row>
    <row r="613" spans="1:4" x14ac:dyDescent="0.3">
      <c r="A613" s="70"/>
      <c r="B613" s="70"/>
      <c r="D613" s="101" t="str">
        <f t="shared" si="10"/>
        <v xml:space="preserve"> </v>
      </c>
    </row>
    <row r="614" spans="1:4" x14ac:dyDescent="0.3">
      <c r="A614" s="70"/>
      <c r="B614" s="70"/>
      <c r="D614" s="101" t="str">
        <f t="shared" si="10"/>
        <v xml:space="preserve"> </v>
      </c>
    </row>
    <row r="615" spans="1:4" x14ac:dyDescent="0.3">
      <c r="A615" s="70"/>
      <c r="B615" s="70"/>
      <c r="D615" s="101" t="str">
        <f t="shared" si="10"/>
        <v xml:space="preserve"> </v>
      </c>
    </row>
    <row r="616" spans="1:4" x14ac:dyDescent="0.3">
      <c r="A616" s="70"/>
      <c r="B616" s="70"/>
      <c r="D616" s="101" t="str">
        <f t="shared" si="10"/>
        <v xml:space="preserve"> </v>
      </c>
    </row>
    <row r="617" spans="1:4" x14ac:dyDescent="0.3">
      <c r="A617" s="70"/>
      <c r="B617" s="70"/>
      <c r="D617" s="101" t="str">
        <f t="shared" si="10"/>
        <v xml:space="preserve"> </v>
      </c>
    </row>
    <row r="618" spans="1:4" x14ac:dyDescent="0.3">
      <c r="A618" s="70"/>
      <c r="B618" s="70"/>
      <c r="D618" s="101" t="str">
        <f t="shared" si="10"/>
        <v xml:space="preserve"> </v>
      </c>
    </row>
    <row r="619" spans="1:4" x14ac:dyDescent="0.3">
      <c r="A619" s="70"/>
      <c r="B619" s="70"/>
      <c r="D619" s="101" t="str">
        <f t="shared" si="10"/>
        <v xml:space="preserve"> </v>
      </c>
    </row>
    <row r="620" spans="1:4" x14ac:dyDescent="0.3">
      <c r="A620" s="70"/>
      <c r="B620" s="70"/>
      <c r="D620" s="101" t="str">
        <f t="shared" si="10"/>
        <v xml:space="preserve"> </v>
      </c>
    </row>
    <row r="621" spans="1:4" x14ac:dyDescent="0.3">
      <c r="A621" s="70"/>
      <c r="B621" s="70"/>
      <c r="D621" s="101" t="str">
        <f t="shared" si="10"/>
        <v xml:space="preserve"> </v>
      </c>
    </row>
    <row r="622" spans="1:4" x14ac:dyDescent="0.3">
      <c r="A622" s="70"/>
      <c r="B622" s="70"/>
      <c r="D622" s="101" t="str">
        <f t="shared" si="10"/>
        <v xml:space="preserve"> </v>
      </c>
    </row>
    <row r="623" spans="1:4" x14ac:dyDescent="0.3">
      <c r="A623" s="70"/>
      <c r="B623" s="70"/>
      <c r="D623" s="101" t="str">
        <f t="shared" si="10"/>
        <v xml:space="preserve"> </v>
      </c>
    </row>
    <row r="624" spans="1:4" x14ac:dyDescent="0.3">
      <c r="A624" s="70"/>
      <c r="B624" s="70"/>
      <c r="D624" s="101" t="str">
        <f t="shared" si="10"/>
        <v xml:space="preserve"> </v>
      </c>
    </row>
    <row r="625" spans="1:4" x14ac:dyDescent="0.3">
      <c r="A625" s="70"/>
      <c r="B625" s="70"/>
      <c r="D625" s="101" t="str">
        <f t="shared" si="10"/>
        <v xml:space="preserve"> </v>
      </c>
    </row>
    <row r="626" spans="1:4" x14ac:dyDescent="0.3">
      <c r="A626" s="70"/>
      <c r="B626" s="70"/>
      <c r="D626" s="101" t="str">
        <f t="shared" si="10"/>
        <v xml:space="preserve"> </v>
      </c>
    </row>
    <row r="627" spans="1:4" x14ac:dyDescent="0.3">
      <c r="A627" s="70"/>
      <c r="B627" s="70"/>
      <c r="D627" s="101" t="str">
        <f t="shared" si="10"/>
        <v xml:space="preserve"> </v>
      </c>
    </row>
    <row r="628" spans="1:4" x14ac:dyDescent="0.3">
      <c r="A628" s="70"/>
      <c r="B628" s="70"/>
      <c r="D628" s="101" t="str">
        <f t="shared" si="10"/>
        <v xml:space="preserve"> </v>
      </c>
    </row>
    <row r="629" spans="1:4" x14ac:dyDescent="0.3">
      <c r="A629" s="70"/>
      <c r="B629" s="70"/>
      <c r="D629" s="101" t="str">
        <f t="shared" si="10"/>
        <v xml:space="preserve"> </v>
      </c>
    </row>
    <row r="630" spans="1:4" x14ac:dyDescent="0.3">
      <c r="A630" s="70"/>
      <c r="B630" s="70"/>
      <c r="D630" s="101" t="str">
        <f t="shared" si="10"/>
        <v xml:space="preserve"> </v>
      </c>
    </row>
    <row r="631" spans="1:4" x14ac:dyDescent="0.3">
      <c r="A631" s="70"/>
      <c r="B631" s="70"/>
      <c r="D631" s="101" t="str">
        <f t="shared" si="10"/>
        <v xml:space="preserve"> </v>
      </c>
    </row>
    <row r="632" spans="1:4" x14ac:dyDescent="0.3">
      <c r="A632" s="70"/>
      <c r="B632" s="70"/>
      <c r="D632" s="101" t="str">
        <f t="shared" si="10"/>
        <v xml:space="preserve"> </v>
      </c>
    </row>
    <row r="633" spans="1:4" x14ac:dyDescent="0.3">
      <c r="A633" s="70"/>
      <c r="B633" s="70"/>
      <c r="D633" s="101" t="str">
        <f t="shared" si="10"/>
        <v xml:space="preserve"> </v>
      </c>
    </row>
    <row r="634" spans="1:4" x14ac:dyDescent="0.3">
      <c r="A634" s="70"/>
      <c r="B634" s="70"/>
      <c r="D634" s="101" t="str">
        <f t="shared" si="10"/>
        <v xml:space="preserve"> </v>
      </c>
    </row>
    <row r="635" spans="1:4" x14ac:dyDescent="0.3">
      <c r="A635" s="70"/>
      <c r="B635" s="70"/>
      <c r="D635" s="101" t="str">
        <f t="shared" si="10"/>
        <v xml:space="preserve"> </v>
      </c>
    </row>
    <row r="636" spans="1:4" x14ac:dyDescent="0.3">
      <c r="A636" s="70"/>
      <c r="B636" s="70"/>
      <c r="D636" s="101" t="str">
        <f t="shared" si="10"/>
        <v xml:space="preserve"> </v>
      </c>
    </row>
    <row r="637" spans="1:4" x14ac:dyDescent="0.3">
      <c r="A637" s="70"/>
      <c r="B637" s="70"/>
      <c r="D637" s="101" t="str">
        <f t="shared" si="10"/>
        <v xml:space="preserve"> </v>
      </c>
    </row>
    <row r="638" spans="1:4" x14ac:dyDescent="0.3">
      <c r="A638" s="70"/>
      <c r="B638" s="70"/>
      <c r="D638" s="101" t="str">
        <f t="shared" si="10"/>
        <v xml:space="preserve"> </v>
      </c>
    </row>
    <row r="639" spans="1:4" x14ac:dyDescent="0.3">
      <c r="A639" s="70"/>
      <c r="B639" s="70"/>
      <c r="D639" s="101" t="str">
        <f t="shared" si="10"/>
        <v xml:space="preserve"> </v>
      </c>
    </row>
    <row r="640" spans="1:4" x14ac:dyDescent="0.3">
      <c r="A640" s="70"/>
      <c r="B640" s="70"/>
      <c r="D640" s="101" t="str">
        <f t="shared" si="10"/>
        <v xml:space="preserve"> </v>
      </c>
    </row>
    <row r="641" spans="1:4" x14ac:dyDescent="0.3">
      <c r="A641" s="70"/>
      <c r="B641" s="70"/>
      <c r="D641" s="101" t="str">
        <f t="shared" si="10"/>
        <v xml:space="preserve"> </v>
      </c>
    </row>
    <row r="642" spans="1:4" x14ac:dyDescent="0.3">
      <c r="A642" s="70"/>
      <c r="B642" s="70"/>
      <c r="D642" s="101" t="str">
        <f t="shared" si="10"/>
        <v xml:space="preserve"> </v>
      </c>
    </row>
    <row r="643" spans="1:4" x14ac:dyDescent="0.3">
      <c r="A643" s="70"/>
      <c r="B643" s="70"/>
      <c r="D643" s="101" t="str">
        <f t="shared" si="10"/>
        <v xml:space="preserve"> </v>
      </c>
    </row>
    <row r="644" spans="1:4" x14ac:dyDescent="0.3">
      <c r="A644" s="70"/>
      <c r="B644" s="70"/>
      <c r="D644" s="101" t="str">
        <f t="shared" ref="D644:D707" si="11">A644&amp;" "&amp;B644</f>
        <v xml:space="preserve"> </v>
      </c>
    </row>
    <row r="645" spans="1:4" x14ac:dyDescent="0.3">
      <c r="A645" s="70"/>
      <c r="B645" s="70"/>
      <c r="D645" s="101" t="str">
        <f t="shared" si="11"/>
        <v xml:space="preserve"> </v>
      </c>
    </row>
    <row r="646" spans="1:4" x14ac:dyDescent="0.3">
      <c r="A646" s="70"/>
      <c r="B646" s="70"/>
      <c r="D646" s="101" t="str">
        <f t="shared" si="11"/>
        <v xml:space="preserve"> </v>
      </c>
    </row>
    <row r="647" spans="1:4" x14ac:dyDescent="0.3">
      <c r="A647" s="70"/>
      <c r="B647" s="70"/>
      <c r="D647" s="101" t="str">
        <f t="shared" si="11"/>
        <v xml:space="preserve"> </v>
      </c>
    </row>
    <row r="648" spans="1:4" x14ac:dyDescent="0.3">
      <c r="A648" s="70"/>
      <c r="B648" s="70"/>
      <c r="D648" s="101" t="str">
        <f t="shared" si="11"/>
        <v xml:space="preserve"> </v>
      </c>
    </row>
    <row r="649" spans="1:4" x14ac:dyDescent="0.3">
      <c r="A649" s="70"/>
      <c r="B649" s="70"/>
      <c r="D649" s="101" t="str">
        <f t="shared" si="11"/>
        <v xml:space="preserve"> </v>
      </c>
    </row>
    <row r="650" spans="1:4" x14ac:dyDescent="0.3">
      <c r="A650" s="70"/>
      <c r="B650" s="70"/>
      <c r="D650" s="101" t="str">
        <f t="shared" si="11"/>
        <v xml:space="preserve"> </v>
      </c>
    </row>
    <row r="651" spans="1:4" x14ac:dyDescent="0.3">
      <c r="A651" s="70"/>
      <c r="B651" s="70"/>
      <c r="D651" s="101" t="str">
        <f t="shared" si="11"/>
        <v xml:space="preserve"> </v>
      </c>
    </row>
    <row r="652" spans="1:4" x14ac:dyDescent="0.3">
      <c r="A652" s="70"/>
      <c r="B652" s="70"/>
      <c r="D652" s="101" t="str">
        <f t="shared" si="11"/>
        <v xml:space="preserve"> </v>
      </c>
    </row>
    <row r="653" spans="1:4" x14ac:dyDescent="0.3">
      <c r="A653" s="70"/>
      <c r="B653" s="70"/>
      <c r="D653" s="101" t="str">
        <f t="shared" si="11"/>
        <v xml:space="preserve"> </v>
      </c>
    </row>
    <row r="654" spans="1:4" x14ac:dyDescent="0.3">
      <c r="A654" s="70"/>
      <c r="B654" s="70"/>
      <c r="D654" s="101" t="str">
        <f t="shared" si="11"/>
        <v xml:space="preserve"> </v>
      </c>
    </row>
    <row r="655" spans="1:4" x14ac:dyDescent="0.3">
      <c r="A655" s="70"/>
      <c r="B655" s="70"/>
      <c r="D655" s="101" t="str">
        <f t="shared" si="11"/>
        <v xml:space="preserve"> </v>
      </c>
    </row>
    <row r="656" spans="1:4" x14ac:dyDescent="0.3">
      <c r="A656" s="70"/>
      <c r="B656" s="70"/>
      <c r="D656" s="101" t="str">
        <f t="shared" si="11"/>
        <v xml:space="preserve"> </v>
      </c>
    </row>
    <row r="657" spans="1:4" x14ac:dyDescent="0.3">
      <c r="A657" s="70"/>
      <c r="B657" s="70"/>
      <c r="D657" s="101" t="str">
        <f t="shared" si="11"/>
        <v xml:space="preserve"> </v>
      </c>
    </row>
    <row r="658" spans="1:4" x14ac:dyDescent="0.3">
      <c r="A658" s="70"/>
      <c r="B658" s="70"/>
      <c r="D658" s="101" t="str">
        <f t="shared" si="11"/>
        <v xml:space="preserve"> </v>
      </c>
    </row>
    <row r="659" spans="1:4" x14ac:dyDescent="0.3">
      <c r="A659" s="70"/>
      <c r="B659" s="70"/>
      <c r="D659" s="101" t="str">
        <f t="shared" si="11"/>
        <v xml:space="preserve"> </v>
      </c>
    </row>
    <row r="660" spans="1:4" x14ac:dyDescent="0.3">
      <c r="A660" s="70"/>
      <c r="B660" s="70"/>
      <c r="D660" s="101" t="str">
        <f t="shared" si="11"/>
        <v xml:space="preserve"> </v>
      </c>
    </row>
    <row r="661" spans="1:4" x14ac:dyDescent="0.3">
      <c r="A661" s="70"/>
      <c r="B661" s="70"/>
      <c r="D661" s="101" t="str">
        <f t="shared" si="11"/>
        <v xml:space="preserve"> </v>
      </c>
    </row>
    <row r="662" spans="1:4" x14ac:dyDescent="0.3">
      <c r="A662" s="70"/>
      <c r="B662" s="70"/>
      <c r="D662" s="101" t="str">
        <f t="shared" si="11"/>
        <v xml:space="preserve"> </v>
      </c>
    </row>
    <row r="663" spans="1:4" x14ac:dyDescent="0.3">
      <c r="A663" s="70"/>
      <c r="B663" s="70"/>
      <c r="D663" s="101" t="str">
        <f t="shared" si="11"/>
        <v xml:space="preserve"> </v>
      </c>
    </row>
    <row r="664" spans="1:4" x14ac:dyDescent="0.3">
      <c r="A664" s="70"/>
      <c r="B664" s="70"/>
      <c r="D664" s="101" t="str">
        <f t="shared" si="11"/>
        <v xml:space="preserve"> </v>
      </c>
    </row>
    <row r="665" spans="1:4" x14ac:dyDescent="0.3">
      <c r="A665" s="70"/>
      <c r="B665" s="70"/>
      <c r="D665" s="101" t="str">
        <f t="shared" si="11"/>
        <v xml:space="preserve"> </v>
      </c>
    </row>
    <row r="666" spans="1:4" x14ac:dyDescent="0.3">
      <c r="A666" s="70"/>
      <c r="B666" s="70"/>
      <c r="D666" s="101" t="str">
        <f t="shared" si="11"/>
        <v xml:space="preserve"> </v>
      </c>
    </row>
    <row r="667" spans="1:4" x14ac:dyDescent="0.3">
      <c r="A667" s="70"/>
      <c r="B667" s="70"/>
      <c r="D667" s="101" t="str">
        <f t="shared" si="11"/>
        <v xml:space="preserve"> </v>
      </c>
    </row>
    <row r="668" spans="1:4" x14ac:dyDescent="0.3">
      <c r="A668" s="70"/>
      <c r="B668" s="70"/>
      <c r="D668" s="101" t="str">
        <f t="shared" si="11"/>
        <v xml:space="preserve"> </v>
      </c>
    </row>
    <row r="669" spans="1:4" x14ac:dyDescent="0.3">
      <c r="A669" s="70"/>
      <c r="B669" s="70"/>
      <c r="D669" s="101" t="str">
        <f t="shared" si="11"/>
        <v xml:space="preserve"> </v>
      </c>
    </row>
    <row r="670" spans="1:4" x14ac:dyDescent="0.3">
      <c r="A670" s="70"/>
      <c r="B670" s="70"/>
      <c r="D670" s="101" t="str">
        <f t="shared" si="11"/>
        <v xml:space="preserve"> </v>
      </c>
    </row>
    <row r="671" spans="1:4" x14ac:dyDescent="0.3">
      <c r="A671" s="70"/>
      <c r="B671" s="70"/>
      <c r="D671" s="101" t="str">
        <f t="shared" si="11"/>
        <v xml:space="preserve"> </v>
      </c>
    </row>
    <row r="672" spans="1:4" x14ac:dyDescent="0.3">
      <c r="A672" s="70"/>
      <c r="B672" s="70"/>
      <c r="D672" s="101" t="str">
        <f t="shared" si="11"/>
        <v xml:space="preserve"> </v>
      </c>
    </row>
    <row r="673" spans="1:4" x14ac:dyDescent="0.3">
      <c r="A673" s="70"/>
      <c r="B673" s="70"/>
      <c r="D673" s="101" t="str">
        <f t="shared" si="11"/>
        <v xml:space="preserve"> </v>
      </c>
    </row>
    <row r="674" spans="1:4" x14ac:dyDescent="0.3">
      <c r="A674" s="70"/>
      <c r="B674" s="70"/>
      <c r="D674" s="101" t="str">
        <f t="shared" si="11"/>
        <v xml:space="preserve"> </v>
      </c>
    </row>
    <row r="675" spans="1:4" x14ac:dyDescent="0.3">
      <c r="A675" s="70"/>
      <c r="B675" s="70"/>
      <c r="D675" s="101" t="str">
        <f t="shared" si="11"/>
        <v xml:space="preserve"> </v>
      </c>
    </row>
    <row r="676" spans="1:4" x14ac:dyDescent="0.3">
      <c r="A676" s="70"/>
      <c r="B676" s="70"/>
      <c r="D676" s="101" t="str">
        <f t="shared" si="11"/>
        <v xml:space="preserve"> </v>
      </c>
    </row>
    <row r="677" spans="1:4" x14ac:dyDescent="0.3">
      <c r="A677" s="70"/>
      <c r="B677" s="70"/>
      <c r="D677" s="101" t="str">
        <f t="shared" si="11"/>
        <v xml:space="preserve"> </v>
      </c>
    </row>
    <row r="678" spans="1:4" x14ac:dyDescent="0.3">
      <c r="A678" s="70"/>
      <c r="B678" s="70"/>
      <c r="D678" s="101" t="str">
        <f t="shared" si="11"/>
        <v xml:space="preserve"> </v>
      </c>
    </row>
    <row r="679" spans="1:4" x14ac:dyDescent="0.3">
      <c r="A679" s="70"/>
      <c r="B679" s="70"/>
      <c r="D679" s="101" t="str">
        <f t="shared" si="11"/>
        <v xml:space="preserve"> </v>
      </c>
    </row>
    <row r="680" spans="1:4" x14ac:dyDescent="0.3">
      <c r="A680" s="70"/>
      <c r="B680" s="70"/>
      <c r="D680" s="101" t="str">
        <f t="shared" si="11"/>
        <v xml:space="preserve"> </v>
      </c>
    </row>
    <row r="681" spans="1:4" x14ac:dyDescent="0.3">
      <c r="A681" s="70"/>
      <c r="B681" s="70"/>
      <c r="D681" s="101" t="str">
        <f t="shared" si="11"/>
        <v xml:space="preserve"> </v>
      </c>
    </row>
    <row r="682" spans="1:4" x14ac:dyDescent="0.3">
      <c r="A682" s="70"/>
      <c r="B682" s="70"/>
      <c r="D682" s="101" t="str">
        <f t="shared" si="11"/>
        <v xml:space="preserve"> </v>
      </c>
    </row>
    <row r="683" spans="1:4" x14ac:dyDescent="0.3">
      <c r="A683" s="70"/>
      <c r="B683" s="70"/>
      <c r="D683" s="101" t="str">
        <f t="shared" si="11"/>
        <v xml:space="preserve"> </v>
      </c>
    </row>
    <row r="684" spans="1:4" x14ac:dyDescent="0.3">
      <c r="A684" s="70"/>
      <c r="B684" s="70"/>
      <c r="D684" s="101" t="str">
        <f t="shared" si="11"/>
        <v xml:space="preserve"> </v>
      </c>
    </row>
    <row r="685" spans="1:4" x14ac:dyDescent="0.3">
      <c r="A685" s="70"/>
      <c r="B685" s="70"/>
      <c r="D685" s="101" t="str">
        <f t="shared" si="11"/>
        <v xml:space="preserve"> </v>
      </c>
    </row>
    <row r="686" spans="1:4" x14ac:dyDescent="0.3">
      <c r="A686" s="70"/>
      <c r="B686" s="70"/>
      <c r="D686" s="101" t="str">
        <f t="shared" si="11"/>
        <v xml:space="preserve"> </v>
      </c>
    </row>
    <row r="687" spans="1:4" x14ac:dyDescent="0.3">
      <c r="A687" s="70"/>
      <c r="B687" s="70"/>
      <c r="D687" s="101" t="str">
        <f t="shared" si="11"/>
        <v xml:space="preserve"> </v>
      </c>
    </row>
    <row r="688" spans="1:4" x14ac:dyDescent="0.3">
      <c r="A688" s="70"/>
      <c r="B688" s="70"/>
      <c r="D688" s="101" t="str">
        <f t="shared" si="11"/>
        <v xml:space="preserve"> </v>
      </c>
    </row>
    <row r="689" spans="1:4" x14ac:dyDescent="0.3">
      <c r="A689" s="70"/>
      <c r="B689" s="70"/>
      <c r="D689" s="101" t="str">
        <f t="shared" si="11"/>
        <v xml:space="preserve"> </v>
      </c>
    </row>
    <row r="690" spans="1:4" x14ac:dyDescent="0.3">
      <c r="A690" s="70"/>
      <c r="B690" s="70"/>
      <c r="D690" s="101" t="str">
        <f t="shared" si="11"/>
        <v xml:space="preserve"> </v>
      </c>
    </row>
    <row r="691" spans="1:4" x14ac:dyDescent="0.3">
      <c r="A691" s="70"/>
      <c r="B691" s="70"/>
      <c r="D691" s="101" t="str">
        <f t="shared" si="11"/>
        <v xml:space="preserve"> </v>
      </c>
    </row>
    <row r="692" spans="1:4" x14ac:dyDescent="0.3">
      <c r="A692" s="70"/>
      <c r="B692" s="70"/>
      <c r="D692" s="101" t="str">
        <f t="shared" si="11"/>
        <v xml:space="preserve"> </v>
      </c>
    </row>
    <row r="693" spans="1:4" x14ac:dyDescent="0.3">
      <c r="A693" s="70"/>
      <c r="B693" s="70"/>
      <c r="D693" s="101" t="str">
        <f t="shared" si="11"/>
        <v xml:space="preserve"> </v>
      </c>
    </row>
    <row r="694" spans="1:4" x14ac:dyDescent="0.3">
      <c r="A694" s="70"/>
      <c r="B694" s="70"/>
      <c r="D694" s="101" t="str">
        <f t="shared" si="11"/>
        <v xml:space="preserve"> </v>
      </c>
    </row>
    <row r="695" spans="1:4" x14ac:dyDescent="0.3">
      <c r="A695" s="70"/>
      <c r="B695" s="70"/>
      <c r="D695" s="101" t="str">
        <f t="shared" si="11"/>
        <v xml:space="preserve"> </v>
      </c>
    </row>
    <row r="696" spans="1:4" x14ac:dyDescent="0.3">
      <c r="A696" s="70"/>
      <c r="B696" s="70"/>
      <c r="D696" s="101" t="str">
        <f t="shared" si="11"/>
        <v xml:space="preserve"> </v>
      </c>
    </row>
    <row r="697" spans="1:4" x14ac:dyDescent="0.3">
      <c r="A697" s="70"/>
      <c r="B697" s="70"/>
      <c r="D697" s="101" t="str">
        <f t="shared" si="11"/>
        <v xml:space="preserve"> </v>
      </c>
    </row>
    <row r="698" spans="1:4" x14ac:dyDescent="0.3">
      <c r="A698" s="70"/>
      <c r="B698" s="70"/>
      <c r="D698" s="101" t="str">
        <f t="shared" si="11"/>
        <v xml:space="preserve"> </v>
      </c>
    </row>
    <row r="699" spans="1:4" x14ac:dyDescent="0.3">
      <c r="A699" s="70"/>
      <c r="B699" s="70"/>
      <c r="D699" s="101" t="str">
        <f t="shared" si="11"/>
        <v xml:space="preserve"> </v>
      </c>
    </row>
    <row r="700" spans="1:4" x14ac:dyDescent="0.3">
      <c r="A700" s="70"/>
      <c r="B700" s="70"/>
      <c r="D700" s="101" t="str">
        <f t="shared" si="11"/>
        <v xml:space="preserve"> </v>
      </c>
    </row>
    <row r="701" spans="1:4" x14ac:dyDescent="0.3">
      <c r="A701" s="70"/>
      <c r="B701" s="70"/>
      <c r="D701" s="101" t="str">
        <f t="shared" si="11"/>
        <v xml:space="preserve"> </v>
      </c>
    </row>
    <row r="702" spans="1:4" x14ac:dyDescent="0.3">
      <c r="A702" s="70"/>
      <c r="B702" s="70"/>
      <c r="D702" s="101" t="str">
        <f t="shared" si="11"/>
        <v xml:space="preserve"> </v>
      </c>
    </row>
    <row r="703" spans="1:4" x14ac:dyDescent="0.3">
      <c r="A703" s="70"/>
      <c r="B703" s="70"/>
      <c r="D703" s="101" t="str">
        <f t="shared" si="11"/>
        <v xml:space="preserve"> </v>
      </c>
    </row>
    <row r="704" spans="1:4" x14ac:dyDescent="0.3">
      <c r="A704" s="70"/>
      <c r="B704" s="70"/>
      <c r="D704" s="101" t="str">
        <f t="shared" si="11"/>
        <v xml:space="preserve"> </v>
      </c>
    </row>
    <row r="705" spans="1:4" x14ac:dyDescent="0.3">
      <c r="A705" s="70"/>
      <c r="B705" s="70"/>
      <c r="D705" s="101" t="str">
        <f t="shared" si="11"/>
        <v xml:space="preserve"> </v>
      </c>
    </row>
    <row r="706" spans="1:4" x14ac:dyDescent="0.3">
      <c r="A706" s="70"/>
      <c r="B706" s="70"/>
      <c r="D706" s="101" t="str">
        <f t="shared" si="11"/>
        <v xml:space="preserve"> </v>
      </c>
    </row>
    <row r="707" spans="1:4" x14ac:dyDescent="0.3">
      <c r="A707" s="70"/>
      <c r="B707" s="70"/>
      <c r="D707" s="101" t="str">
        <f t="shared" si="11"/>
        <v xml:space="preserve"> </v>
      </c>
    </row>
    <row r="708" spans="1:4" x14ac:dyDescent="0.3">
      <c r="A708" s="70"/>
      <c r="B708" s="70"/>
      <c r="D708" s="101" t="str">
        <f t="shared" ref="D708:D771" si="12">A708&amp;" "&amp;B708</f>
        <v xml:space="preserve"> </v>
      </c>
    </row>
    <row r="709" spans="1:4" x14ac:dyDescent="0.3">
      <c r="A709" s="70"/>
      <c r="B709" s="70"/>
      <c r="D709" s="101" t="str">
        <f t="shared" si="12"/>
        <v xml:space="preserve"> </v>
      </c>
    </row>
    <row r="710" spans="1:4" x14ac:dyDescent="0.3">
      <c r="A710" s="70"/>
      <c r="B710" s="70"/>
      <c r="D710" s="101" t="str">
        <f t="shared" si="12"/>
        <v xml:space="preserve"> </v>
      </c>
    </row>
    <row r="711" spans="1:4" x14ac:dyDescent="0.3">
      <c r="A711" s="70"/>
      <c r="B711" s="70"/>
      <c r="D711" s="101" t="str">
        <f t="shared" si="12"/>
        <v xml:space="preserve"> </v>
      </c>
    </row>
    <row r="712" spans="1:4" x14ac:dyDescent="0.3">
      <c r="A712" s="70"/>
      <c r="B712" s="70"/>
      <c r="D712" s="101" t="str">
        <f t="shared" si="12"/>
        <v xml:space="preserve"> </v>
      </c>
    </row>
    <row r="713" spans="1:4" x14ac:dyDescent="0.3">
      <c r="A713" s="70"/>
      <c r="B713" s="70"/>
      <c r="D713" s="101" t="str">
        <f t="shared" si="12"/>
        <v xml:space="preserve"> </v>
      </c>
    </row>
    <row r="714" spans="1:4" x14ac:dyDescent="0.3">
      <c r="A714" s="70"/>
      <c r="B714" s="70"/>
      <c r="D714" s="101" t="str">
        <f t="shared" si="12"/>
        <v xml:space="preserve"> </v>
      </c>
    </row>
    <row r="715" spans="1:4" x14ac:dyDescent="0.3">
      <c r="A715" s="70"/>
      <c r="B715" s="70"/>
      <c r="D715" s="101" t="str">
        <f t="shared" si="12"/>
        <v xml:space="preserve"> </v>
      </c>
    </row>
    <row r="716" spans="1:4" x14ac:dyDescent="0.3">
      <c r="A716" s="70"/>
      <c r="B716" s="70"/>
      <c r="D716" s="101" t="str">
        <f t="shared" si="12"/>
        <v xml:space="preserve"> </v>
      </c>
    </row>
    <row r="717" spans="1:4" x14ac:dyDescent="0.3">
      <c r="A717" s="70"/>
      <c r="B717" s="70"/>
      <c r="D717" s="101" t="str">
        <f t="shared" si="12"/>
        <v xml:space="preserve"> </v>
      </c>
    </row>
    <row r="718" spans="1:4" x14ac:dyDescent="0.3">
      <c r="A718" s="70"/>
      <c r="B718" s="70"/>
      <c r="D718" s="101" t="str">
        <f t="shared" si="12"/>
        <v xml:space="preserve"> </v>
      </c>
    </row>
    <row r="719" spans="1:4" x14ac:dyDescent="0.3">
      <c r="A719" s="70"/>
      <c r="B719" s="70"/>
      <c r="D719" s="101" t="str">
        <f t="shared" si="12"/>
        <v xml:space="preserve"> </v>
      </c>
    </row>
    <row r="720" spans="1:4" x14ac:dyDescent="0.3">
      <c r="A720" s="70"/>
      <c r="B720" s="70"/>
      <c r="D720" s="101" t="str">
        <f t="shared" si="12"/>
        <v xml:space="preserve"> </v>
      </c>
    </row>
    <row r="721" spans="1:4" x14ac:dyDescent="0.3">
      <c r="A721" s="70"/>
      <c r="B721" s="70"/>
      <c r="D721" s="101" t="str">
        <f t="shared" si="12"/>
        <v xml:space="preserve"> </v>
      </c>
    </row>
    <row r="722" spans="1:4" x14ac:dyDescent="0.3">
      <c r="A722" s="70"/>
      <c r="B722" s="70"/>
      <c r="D722" s="101" t="str">
        <f t="shared" si="12"/>
        <v xml:space="preserve"> </v>
      </c>
    </row>
    <row r="723" spans="1:4" x14ac:dyDescent="0.3">
      <c r="A723" s="70"/>
      <c r="B723" s="70"/>
      <c r="D723" s="101" t="str">
        <f t="shared" si="12"/>
        <v xml:space="preserve"> </v>
      </c>
    </row>
    <row r="724" spans="1:4" x14ac:dyDescent="0.3">
      <c r="A724" s="70"/>
      <c r="B724" s="70"/>
      <c r="D724" s="101" t="str">
        <f t="shared" si="12"/>
        <v xml:space="preserve"> </v>
      </c>
    </row>
    <row r="725" spans="1:4" x14ac:dyDescent="0.3">
      <c r="A725" s="70"/>
      <c r="B725" s="70"/>
      <c r="D725" s="101" t="str">
        <f t="shared" si="12"/>
        <v xml:space="preserve"> </v>
      </c>
    </row>
    <row r="726" spans="1:4" x14ac:dyDescent="0.3">
      <c r="A726" s="70"/>
      <c r="B726" s="70"/>
      <c r="D726" s="101" t="str">
        <f t="shared" si="12"/>
        <v xml:space="preserve"> </v>
      </c>
    </row>
    <row r="727" spans="1:4" x14ac:dyDescent="0.3">
      <c r="A727" s="70"/>
      <c r="B727" s="70"/>
      <c r="D727" s="101" t="str">
        <f t="shared" si="12"/>
        <v xml:space="preserve"> </v>
      </c>
    </row>
    <row r="728" spans="1:4" x14ac:dyDescent="0.3">
      <c r="A728" s="70"/>
      <c r="B728" s="70"/>
      <c r="D728" s="101" t="str">
        <f t="shared" si="12"/>
        <v xml:space="preserve"> </v>
      </c>
    </row>
    <row r="729" spans="1:4" x14ac:dyDescent="0.3">
      <c r="A729" s="70"/>
      <c r="B729" s="70"/>
      <c r="D729" s="101" t="str">
        <f t="shared" si="12"/>
        <v xml:space="preserve"> </v>
      </c>
    </row>
    <row r="730" spans="1:4" x14ac:dyDescent="0.3">
      <c r="A730" s="70"/>
      <c r="B730" s="70"/>
      <c r="D730" s="101" t="str">
        <f t="shared" si="12"/>
        <v xml:space="preserve"> </v>
      </c>
    </row>
    <row r="731" spans="1:4" x14ac:dyDescent="0.3">
      <c r="A731" s="70"/>
      <c r="B731" s="70"/>
      <c r="D731" s="101" t="str">
        <f t="shared" si="12"/>
        <v xml:space="preserve"> </v>
      </c>
    </row>
    <row r="732" spans="1:4" x14ac:dyDescent="0.3">
      <c r="A732" s="70"/>
      <c r="B732" s="70"/>
      <c r="D732" s="101" t="str">
        <f t="shared" si="12"/>
        <v xml:space="preserve"> </v>
      </c>
    </row>
    <row r="733" spans="1:4" x14ac:dyDescent="0.3">
      <c r="A733" s="70"/>
      <c r="B733" s="70"/>
      <c r="D733" s="101" t="str">
        <f t="shared" si="12"/>
        <v xml:space="preserve"> </v>
      </c>
    </row>
    <row r="734" spans="1:4" x14ac:dyDescent="0.3">
      <c r="A734" s="70"/>
      <c r="B734" s="70"/>
      <c r="D734" s="101" t="str">
        <f t="shared" si="12"/>
        <v xml:space="preserve"> </v>
      </c>
    </row>
    <row r="735" spans="1:4" x14ac:dyDescent="0.3">
      <c r="A735" s="70"/>
      <c r="B735" s="70"/>
      <c r="D735" s="101" t="str">
        <f t="shared" si="12"/>
        <v xml:space="preserve"> </v>
      </c>
    </row>
    <row r="736" spans="1:4" x14ac:dyDescent="0.3">
      <c r="A736" s="70"/>
      <c r="B736" s="70"/>
      <c r="D736" s="101" t="str">
        <f t="shared" si="12"/>
        <v xml:space="preserve"> </v>
      </c>
    </row>
    <row r="737" spans="1:4" x14ac:dyDescent="0.3">
      <c r="A737" s="70"/>
      <c r="B737" s="70"/>
      <c r="D737" s="101" t="str">
        <f t="shared" si="12"/>
        <v xml:space="preserve"> </v>
      </c>
    </row>
    <row r="738" spans="1:4" x14ac:dyDescent="0.3">
      <c r="A738" s="70"/>
      <c r="B738" s="70"/>
      <c r="D738" s="101" t="str">
        <f t="shared" si="12"/>
        <v xml:space="preserve"> </v>
      </c>
    </row>
    <row r="739" spans="1:4" x14ac:dyDescent="0.3">
      <c r="A739" s="70"/>
      <c r="B739" s="70"/>
      <c r="D739" s="101" t="str">
        <f t="shared" si="12"/>
        <v xml:space="preserve"> </v>
      </c>
    </row>
    <row r="740" spans="1:4" x14ac:dyDescent="0.3">
      <c r="A740" s="70"/>
      <c r="B740" s="70"/>
      <c r="D740" s="101" t="str">
        <f t="shared" si="12"/>
        <v xml:space="preserve"> </v>
      </c>
    </row>
    <row r="741" spans="1:4" x14ac:dyDescent="0.3">
      <c r="A741" s="70"/>
      <c r="B741" s="70"/>
      <c r="D741" s="101" t="str">
        <f t="shared" si="12"/>
        <v xml:space="preserve"> </v>
      </c>
    </row>
    <row r="742" spans="1:4" x14ac:dyDescent="0.3">
      <c r="A742" s="70"/>
      <c r="B742" s="70"/>
      <c r="D742" s="101" t="str">
        <f t="shared" si="12"/>
        <v xml:space="preserve"> </v>
      </c>
    </row>
    <row r="743" spans="1:4" x14ac:dyDescent="0.3">
      <c r="A743" s="70"/>
      <c r="B743" s="70"/>
      <c r="D743" s="101" t="str">
        <f t="shared" si="12"/>
        <v xml:space="preserve"> </v>
      </c>
    </row>
    <row r="744" spans="1:4" x14ac:dyDescent="0.3">
      <c r="A744" s="70"/>
      <c r="B744" s="70"/>
      <c r="D744" s="101" t="str">
        <f t="shared" si="12"/>
        <v xml:space="preserve"> </v>
      </c>
    </row>
    <row r="745" spans="1:4" x14ac:dyDescent="0.3">
      <c r="A745" s="70"/>
      <c r="B745" s="70"/>
      <c r="D745" s="101" t="str">
        <f t="shared" si="12"/>
        <v xml:space="preserve"> </v>
      </c>
    </row>
    <row r="746" spans="1:4" x14ac:dyDescent="0.3">
      <c r="A746" s="70"/>
      <c r="B746" s="70"/>
      <c r="D746" s="101" t="str">
        <f t="shared" si="12"/>
        <v xml:space="preserve"> </v>
      </c>
    </row>
    <row r="747" spans="1:4" x14ac:dyDescent="0.3">
      <c r="A747" s="70"/>
      <c r="B747" s="70"/>
      <c r="D747" s="101" t="str">
        <f t="shared" si="12"/>
        <v xml:space="preserve"> </v>
      </c>
    </row>
    <row r="748" spans="1:4" x14ac:dyDescent="0.3">
      <c r="A748" s="70"/>
      <c r="B748" s="70"/>
      <c r="D748" s="101" t="str">
        <f t="shared" si="12"/>
        <v xml:space="preserve"> </v>
      </c>
    </row>
    <row r="749" spans="1:4" x14ac:dyDescent="0.3">
      <c r="A749" s="70"/>
      <c r="B749" s="70"/>
      <c r="D749" s="101" t="str">
        <f t="shared" si="12"/>
        <v xml:space="preserve"> </v>
      </c>
    </row>
    <row r="750" spans="1:4" x14ac:dyDescent="0.3">
      <c r="A750" s="70"/>
      <c r="B750" s="70"/>
      <c r="D750" s="101" t="str">
        <f t="shared" si="12"/>
        <v xml:space="preserve"> </v>
      </c>
    </row>
    <row r="751" spans="1:4" x14ac:dyDescent="0.3">
      <c r="A751" s="70"/>
      <c r="B751" s="70"/>
      <c r="D751" s="101" t="str">
        <f t="shared" si="12"/>
        <v xml:space="preserve"> </v>
      </c>
    </row>
    <row r="752" spans="1:4" x14ac:dyDescent="0.3">
      <c r="A752" s="70"/>
      <c r="B752" s="70"/>
      <c r="D752" s="101" t="str">
        <f t="shared" si="12"/>
        <v xml:space="preserve"> </v>
      </c>
    </row>
    <row r="753" spans="1:4" x14ac:dyDescent="0.3">
      <c r="A753" s="70"/>
      <c r="B753" s="70"/>
      <c r="D753" s="101" t="str">
        <f t="shared" si="12"/>
        <v xml:space="preserve"> </v>
      </c>
    </row>
    <row r="754" spans="1:4" x14ac:dyDescent="0.3">
      <c r="A754" s="70"/>
      <c r="B754" s="70"/>
      <c r="D754" s="101" t="str">
        <f t="shared" si="12"/>
        <v xml:space="preserve"> </v>
      </c>
    </row>
    <row r="755" spans="1:4" x14ac:dyDescent="0.3">
      <c r="A755" s="70"/>
      <c r="B755" s="70"/>
      <c r="D755" s="101" t="str">
        <f t="shared" si="12"/>
        <v xml:space="preserve"> </v>
      </c>
    </row>
    <row r="756" spans="1:4" x14ac:dyDescent="0.3">
      <c r="A756" s="70"/>
      <c r="B756" s="70"/>
      <c r="D756" s="101" t="str">
        <f t="shared" si="12"/>
        <v xml:space="preserve"> </v>
      </c>
    </row>
    <row r="757" spans="1:4" x14ac:dyDescent="0.3">
      <c r="A757" s="70"/>
      <c r="B757" s="70"/>
      <c r="D757" s="101" t="str">
        <f t="shared" si="12"/>
        <v xml:space="preserve"> </v>
      </c>
    </row>
    <row r="758" spans="1:4" x14ac:dyDescent="0.3">
      <c r="A758" s="70"/>
      <c r="B758" s="70"/>
      <c r="D758" s="101" t="str">
        <f t="shared" si="12"/>
        <v xml:space="preserve"> </v>
      </c>
    </row>
    <row r="759" spans="1:4" x14ac:dyDescent="0.3">
      <c r="A759" s="70"/>
      <c r="B759" s="70"/>
      <c r="D759" s="101" t="str">
        <f t="shared" si="12"/>
        <v xml:space="preserve"> </v>
      </c>
    </row>
    <row r="760" spans="1:4" x14ac:dyDescent="0.3">
      <c r="A760" s="70"/>
      <c r="B760" s="70"/>
      <c r="D760" s="101" t="str">
        <f t="shared" si="12"/>
        <v xml:space="preserve"> </v>
      </c>
    </row>
    <row r="761" spans="1:4" x14ac:dyDescent="0.3">
      <c r="A761" s="70"/>
      <c r="B761" s="70"/>
      <c r="D761" s="101" t="str">
        <f t="shared" si="12"/>
        <v xml:space="preserve"> </v>
      </c>
    </row>
    <row r="762" spans="1:4" x14ac:dyDescent="0.3">
      <c r="A762" s="70"/>
      <c r="B762" s="70"/>
      <c r="D762" s="101" t="str">
        <f t="shared" si="12"/>
        <v xml:space="preserve"> </v>
      </c>
    </row>
    <row r="763" spans="1:4" x14ac:dyDescent="0.3">
      <c r="A763" s="70"/>
      <c r="B763" s="70"/>
      <c r="D763" s="101" t="str">
        <f t="shared" si="12"/>
        <v xml:space="preserve"> </v>
      </c>
    </row>
    <row r="764" spans="1:4" x14ac:dyDescent="0.3">
      <c r="A764" s="70"/>
      <c r="B764" s="70"/>
      <c r="D764" s="101" t="str">
        <f t="shared" si="12"/>
        <v xml:space="preserve"> </v>
      </c>
    </row>
    <row r="765" spans="1:4" x14ac:dyDescent="0.3">
      <c r="A765" s="70"/>
      <c r="B765" s="70"/>
      <c r="D765" s="101" t="str">
        <f t="shared" si="12"/>
        <v xml:space="preserve"> </v>
      </c>
    </row>
    <row r="766" spans="1:4" x14ac:dyDescent="0.3">
      <c r="A766" s="70"/>
      <c r="B766" s="70"/>
      <c r="D766" s="101" t="str">
        <f t="shared" si="12"/>
        <v xml:space="preserve"> </v>
      </c>
    </row>
    <row r="767" spans="1:4" x14ac:dyDescent="0.3">
      <c r="A767" s="70"/>
      <c r="B767" s="70"/>
      <c r="D767" s="101" t="str">
        <f t="shared" si="12"/>
        <v xml:space="preserve"> </v>
      </c>
    </row>
    <row r="768" spans="1:4" x14ac:dyDescent="0.3">
      <c r="A768" s="70"/>
      <c r="B768" s="70"/>
      <c r="D768" s="101" t="str">
        <f t="shared" si="12"/>
        <v xml:space="preserve"> </v>
      </c>
    </row>
    <row r="769" spans="1:4" x14ac:dyDescent="0.3">
      <c r="A769" s="70"/>
      <c r="B769" s="70"/>
      <c r="D769" s="101" t="str">
        <f t="shared" si="12"/>
        <v xml:space="preserve"> </v>
      </c>
    </row>
    <row r="770" spans="1:4" x14ac:dyDescent="0.3">
      <c r="A770" s="70"/>
      <c r="B770" s="70"/>
      <c r="D770" s="101" t="str">
        <f t="shared" si="12"/>
        <v xml:space="preserve"> </v>
      </c>
    </row>
    <row r="771" spans="1:4" x14ac:dyDescent="0.3">
      <c r="A771" s="70"/>
      <c r="B771" s="70"/>
      <c r="D771" s="101" t="str">
        <f t="shared" si="12"/>
        <v xml:space="preserve"> </v>
      </c>
    </row>
    <row r="772" spans="1:4" x14ac:dyDescent="0.3">
      <c r="A772" s="70"/>
      <c r="B772" s="70"/>
      <c r="D772" s="101" t="str">
        <f t="shared" ref="D772:D835" si="13">A772&amp;" "&amp;B772</f>
        <v xml:space="preserve"> </v>
      </c>
    </row>
    <row r="773" spans="1:4" x14ac:dyDescent="0.3">
      <c r="A773" s="70"/>
      <c r="B773" s="70"/>
      <c r="D773" s="101" t="str">
        <f t="shared" si="13"/>
        <v xml:space="preserve"> </v>
      </c>
    </row>
    <row r="774" spans="1:4" x14ac:dyDescent="0.3">
      <c r="A774" s="70"/>
      <c r="B774" s="70"/>
      <c r="D774" s="101" t="str">
        <f t="shared" si="13"/>
        <v xml:space="preserve"> </v>
      </c>
    </row>
    <row r="775" spans="1:4" x14ac:dyDescent="0.3">
      <c r="A775" s="70"/>
      <c r="B775" s="70"/>
      <c r="D775" s="101" t="str">
        <f t="shared" si="13"/>
        <v xml:space="preserve"> </v>
      </c>
    </row>
    <row r="776" spans="1:4" x14ac:dyDescent="0.3">
      <c r="A776" s="70"/>
      <c r="B776" s="70"/>
      <c r="D776" s="101" t="str">
        <f t="shared" si="13"/>
        <v xml:space="preserve"> </v>
      </c>
    </row>
    <row r="777" spans="1:4" x14ac:dyDescent="0.3">
      <c r="A777" s="70"/>
      <c r="B777" s="70"/>
      <c r="D777" s="101" t="str">
        <f t="shared" si="13"/>
        <v xml:space="preserve"> </v>
      </c>
    </row>
    <row r="778" spans="1:4" x14ac:dyDescent="0.3">
      <c r="A778" s="70"/>
      <c r="B778" s="70"/>
      <c r="D778" s="101" t="str">
        <f t="shared" si="13"/>
        <v xml:space="preserve"> </v>
      </c>
    </row>
    <row r="779" spans="1:4" x14ac:dyDescent="0.3">
      <c r="A779" s="70"/>
      <c r="B779" s="70"/>
      <c r="D779" s="101" t="str">
        <f t="shared" si="13"/>
        <v xml:space="preserve"> </v>
      </c>
    </row>
    <row r="780" spans="1:4" x14ac:dyDescent="0.3">
      <c r="A780" s="70"/>
      <c r="B780" s="70"/>
      <c r="D780" s="101" t="str">
        <f t="shared" si="13"/>
        <v xml:space="preserve"> </v>
      </c>
    </row>
    <row r="781" spans="1:4" x14ac:dyDescent="0.3">
      <c r="A781" s="70"/>
      <c r="B781" s="70"/>
      <c r="D781" s="101" t="str">
        <f t="shared" si="13"/>
        <v xml:space="preserve"> </v>
      </c>
    </row>
    <row r="782" spans="1:4" x14ac:dyDescent="0.3">
      <c r="A782" s="70"/>
      <c r="B782" s="70"/>
      <c r="D782" s="101" t="str">
        <f t="shared" si="13"/>
        <v xml:space="preserve"> </v>
      </c>
    </row>
    <row r="783" spans="1:4" x14ac:dyDescent="0.3">
      <c r="A783" s="70"/>
      <c r="B783" s="70"/>
      <c r="D783" s="101" t="str">
        <f t="shared" si="13"/>
        <v xml:space="preserve"> </v>
      </c>
    </row>
    <row r="784" spans="1:4" x14ac:dyDescent="0.3">
      <c r="A784" s="70"/>
      <c r="B784" s="70"/>
      <c r="D784" s="101" t="str">
        <f t="shared" si="13"/>
        <v xml:space="preserve"> </v>
      </c>
    </row>
    <row r="785" spans="1:4" x14ac:dyDescent="0.3">
      <c r="A785" s="70"/>
      <c r="B785" s="70"/>
      <c r="D785" s="101" t="str">
        <f t="shared" si="13"/>
        <v xml:space="preserve"> </v>
      </c>
    </row>
    <row r="786" spans="1:4" x14ac:dyDescent="0.3">
      <c r="A786" s="70"/>
      <c r="B786" s="70"/>
      <c r="D786" s="101" t="str">
        <f t="shared" si="13"/>
        <v xml:space="preserve"> </v>
      </c>
    </row>
    <row r="787" spans="1:4" x14ac:dyDescent="0.3">
      <c r="A787" s="70"/>
      <c r="B787" s="70"/>
      <c r="D787" s="101" t="str">
        <f t="shared" si="13"/>
        <v xml:space="preserve"> </v>
      </c>
    </row>
    <row r="788" spans="1:4" x14ac:dyDescent="0.3">
      <c r="A788" s="70"/>
      <c r="B788" s="70"/>
      <c r="D788" s="101" t="str">
        <f t="shared" si="13"/>
        <v xml:space="preserve"> </v>
      </c>
    </row>
    <row r="789" spans="1:4" x14ac:dyDescent="0.3">
      <c r="A789" s="70"/>
      <c r="B789" s="70"/>
      <c r="D789" s="101" t="str">
        <f t="shared" si="13"/>
        <v xml:space="preserve"> </v>
      </c>
    </row>
    <row r="790" spans="1:4" x14ac:dyDescent="0.3">
      <c r="A790" s="70"/>
      <c r="B790" s="70"/>
      <c r="D790" s="101" t="str">
        <f t="shared" si="13"/>
        <v xml:space="preserve"> </v>
      </c>
    </row>
    <row r="791" spans="1:4" x14ac:dyDescent="0.3">
      <c r="A791" s="70"/>
      <c r="B791" s="70"/>
      <c r="D791" s="101" t="str">
        <f t="shared" si="13"/>
        <v xml:space="preserve"> </v>
      </c>
    </row>
    <row r="792" spans="1:4" x14ac:dyDescent="0.3">
      <c r="A792" s="70"/>
      <c r="B792" s="70"/>
      <c r="D792" s="101" t="str">
        <f t="shared" si="13"/>
        <v xml:space="preserve"> </v>
      </c>
    </row>
    <row r="793" spans="1:4" x14ac:dyDescent="0.3">
      <c r="A793" s="70"/>
      <c r="B793" s="70"/>
      <c r="D793" s="101" t="str">
        <f t="shared" si="13"/>
        <v xml:space="preserve"> </v>
      </c>
    </row>
    <row r="794" spans="1:4" x14ac:dyDescent="0.3">
      <c r="A794" s="70"/>
      <c r="B794" s="70"/>
      <c r="D794" s="101" t="str">
        <f t="shared" si="13"/>
        <v xml:space="preserve"> </v>
      </c>
    </row>
    <row r="795" spans="1:4" x14ac:dyDescent="0.3">
      <c r="A795" s="70"/>
      <c r="B795" s="70"/>
      <c r="D795" s="101" t="str">
        <f t="shared" si="13"/>
        <v xml:space="preserve"> </v>
      </c>
    </row>
    <row r="796" spans="1:4" x14ac:dyDescent="0.3">
      <c r="A796" s="70"/>
      <c r="B796" s="70"/>
      <c r="D796" s="101" t="str">
        <f t="shared" si="13"/>
        <v xml:space="preserve"> </v>
      </c>
    </row>
    <row r="797" spans="1:4" x14ac:dyDescent="0.3">
      <c r="A797" s="70"/>
      <c r="B797" s="70"/>
      <c r="D797" s="101" t="str">
        <f t="shared" si="13"/>
        <v xml:space="preserve"> </v>
      </c>
    </row>
    <row r="798" spans="1:4" x14ac:dyDescent="0.3">
      <c r="A798" s="70"/>
      <c r="B798" s="70"/>
      <c r="D798" s="101" t="str">
        <f t="shared" si="13"/>
        <v xml:space="preserve"> </v>
      </c>
    </row>
    <row r="799" spans="1:4" x14ac:dyDescent="0.3">
      <c r="A799" s="70"/>
      <c r="B799" s="70"/>
      <c r="D799" s="101" t="str">
        <f t="shared" si="13"/>
        <v xml:space="preserve"> </v>
      </c>
    </row>
    <row r="800" spans="1:4" x14ac:dyDescent="0.3">
      <c r="A800" s="70"/>
      <c r="B800" s="70"/>
      <c r="D800" s="101" t="str">
        <f t="shared" si="13"/>
        <v xml:space="preserve"> </v>
      </c>
    </row>
    <row r="801" spans="1:4" x14ac:dyDescent="0.3">
      <c r="A801" s="70"/>
      <c r="B801" s="70"/>
      <c r="D801" s="101" t="str">
        <f t="shared" si="13"/>
        <v xml:space="preserve"> </v>
      </c>
    </row>
    <row r="802" spans="1:4" x14ac:dyDescent="0.3">
      <c r="A802" s="70"/>
      <c r="B802" s="70"/>
      <c r="D802" s="101" t="str">
        <f t="shared" si="13"/>
        <v xml:space="preserve"> </v>
      </c>
    </row>
    <row r="803" spans="1:4" x14ac:dyDescent="0.3">
      <c r="A803" s="70"/>
      <c r="B803" s="70"/>
      <c r="D803" s="101" t="str">
        <f t="shared" si="13"/>
        <v xml:space="preserve"> </v>
      </c>
    </row>
    <row r="804" spans="1:4" x14ac:dyDescent="0.3">
      <c r="A804" s="70"/>
      <c r="B804" s="70"/>
      <c r="D804" s="101" t="str">
        <f t="shared" si="13"/>
        <v xml:space="preserve"> </v>
      </c>
    </row>
    <row r="805" spans="1:4" x14ac:dyDescent="0.3">
      <c r="A805" s="70"/>
      <c r="B805" s="70"/>
      <c r="D805" s="101" t="str">
        <f t="shared" si="13"/>
        <v xml:space="preserve"> </v>
      </c>
    </row>
    <row r="806" spans="1:4" x14ac:dyDescent="0.3">
      <c r="A806" s="70"/>
      <c r="B806" s="70"/>
      <c r="D806" s="101" t="str">
        <f t="shared" si="13"/>
        <v xml:space="preserve"> </v>
      </c>
    </row>
    <row r="807" spans="1:4" x14ac:dyDescent="0.3">
      <c r="A807" s="70"/>
      <c r="B807" s="70"/>
      <c r="D807" s="101" t="str">
        <f t="shared" si="13"/>
        <v xml:space="preserve"> </v>
      </c>
    </row>
    <row r="808" spans="1:4" x14ac:dyDescent="0.3">
      <c r="A808" s="70"/>
      <c r="B808" s="70"/>
      <c r="D808" s="101" t="str">
        <f t="shared" si="13"/>
        <v xml:space="preserve"> </v>
      </c>
    </row>
    <row r="809" spans="1:4" x14ac:dyDescent="0.3">
      <c r="A809" s="70"/>
      <c r="B809" s="70"/>
      <c r="D809" s="101" t="str">
        <f t="shared" si="13"/>
        <v xml:space="preserve"> </v>
      </c>
    </row>
    <row r="810" spans="1:4" x14ac:dyDescent="0.3">
      <c r="A810" s="70"/>
      <c r="B810" s="70"/>
      <c r="D810" s="101" t="str">
        <f t="shared" si="13"/>
        <v xml:space="preserve"> </v>
      </c>
    </row>
    <row r="811" spans="1:4" x14ac:dyDescent="0.3">
      <c r="A811" s="70"/>
      <c r="B811" s="70"/>
      <c r="D811" s="101" t="str">
        <f t="shared" si="13"/>
        <v xml:space="preserve"> </v>
      </c>
    </row>
    <row r="812" spans="1:4" x14ac:dyDescent="0.3">
      <c r="A812" s="70"/>
      <c r="B812" s="70"/>
      <c r="D812" s="101" t="str">
        <f t="shared" si="13"/>
        <v xml:space="preserve"> </v>
      </c>
    </row>
    <row r="813" spans="1:4" x14ac:dyDescent="0.3">
      <c r="A813" s="70"/>
      <c r="B813" s="70"/>
      <c r="D813" s="101" t="str">
        <f t="shared" si="13"/>
        <v xml:space="preserve"> </v>
      </c>
    </row>
    <row r="814" spans="1:4" x14ac:dyDescent="0.3">
      <c r="A814" s="70"/>
      <c r="B814" s="70"/>
      <c r="D814" s="101" t="str">
        <f t="shared" si="13"/>
        <v xml:space="preserve"> </v>
      </c>
    </row>
    <row r="815" spans="1:4" x14ac:dyDescent="0.3">
      <c r="A815" s="70"/>
      <c r="B815" s="70"/>
      <c r="D815" s="101" t="str">
        <f t="shared" si="13"/>
        <v xml:space="preserve"> </v>
      </c>
    </row>
    <row r="816" spans="1:4" x14ac:dyDescent="0.3">
      <c r="A816" s="70"/>
      <c r="B816" s="70"/>
      <c r="D816" s="101" t="str">
        <f t="shared" si="13"/>
        <v xml:space="preserve"> </v>
      </c>
    </row>
    <row r="817" spans="1:4" x14ac:dyDescent="0.3">
      <c r="A817" s="70"/>
      <c r="B817" s="70"/>
      <c r="D817" s="101" t="str">
        <f t="shared" si="13"/>
        <v xml:space="preserve"> </v>
      </c>
    </row>
    <row r="818" spans="1:4" x14ac:dyDescent="0.3">
      <c r="A818" s="70"/>
      <c r="B818" s="70"/>
      <c r="D818" s="101" t="str">
        <f t="shared" si="13"/>
        <v xml:space="preserve"> </v>
      </c>
    </row>
    <row r="819" spans="1:4" x14ac:dyDescent="0.3">
      <c r="A819" s="70"/>
      <c r="B819" s="70"/>
      <c r="D819" s="101" t="str">
        <f t="shared" si="13"/>
        <v xml:space="preserve"> </v>
      </c>
    </row>
    <row r="820" spans="1:4" x14ac:dyDescent="0.3">
      <c r="A820" s="70"/>
      <c r="B820" s="70"/>
      <c r="D820" s="101" t="str">
        <f t="shared" si="13"/>
        <v xml:space="preserve"> </v>
      </c>
    </row>
    <row r="821" spans="1:4" x14ac:dyDescent="0.3">
      <c r="A821" s="70"/>
      <c r="B821" s="70"/>
      <c r="D821" s="101" t="str">
        <f t="shared" si="13"/>
        <v xml:space="preserve"> </v>
      </c>
    </row>
    <row r="822" spans="1:4" x14ac:dyDescent="0.3">
      <c r="A822" s="70"/>
      <c r="B822" s="70"/>
      <c r="D822" s="101" t="str">
        <f t="shared" si="13"/>
        <v xml:space="preserve"> </v>
      </c>
    </row>
    <row r="823" spans="1:4" x14ac:dyDescent="0.3">
      <c r="A823" s="70"/>
      <c r="B823" s="70"/>
      <c r="D823" s="101" t="str">
        <f t="shared" si="13"/>
        <v xml:space="preserve"> </v>
      </c>
    </row>
    <row r="824" spans="1:4" x14ac:dyDescent="0.3">
      <c r="A824" s="70"/>
      <c r="B824" s="70"/>
      <c r="D824" s="101" t="str">
        <f t="shared" si="13"/>
        <v xml:space="preserve"> </v>
      </c>
    </row>
    <row r="825" spans="1:4" x14ac:dyDescent="0.3">
      <c r="A825" s="70"/>
      <c r="B825" s="70"/>
      <c r="D825" s="101" t="str">
        <f t="shared" si="13"/>
        <v xml:space="preserve"> </v>
      </c>
    </row>
    <row r="826" spans="1:4" x14ac:dyDescent="0.3">
      <c r="A826" s="70"/>
      <c r="B826" s="70"/>
      <c r="D826" s="101" t="str">
        <f t="shared" si="13"/>
        <v xml:space="preserve"> </v>
      </c>
    </row>
    <row r="827" spans="1:4" x14ac:dyDescent="0.3">
      <c r="A827" s="70"/>
      <c r="B827" s="70"/>
      <c r="D827" s="101" t="str">
        <f t="shared" si="13"/>
        <v xml:space="preserve"> </v>
      </c>
    </row>
    <row r="828" spans="1:4" x14ac:dyDescent="0.3">
      <c r="A828" s="70"/>
      <c r="B828" s="70"/>
      <c r="D828" s="101" t="str">
        <f t="shared" si="13"/>
        <v xml:space="preserve"> </v>
      </c>
    </row>
    <row r="829" spans="1:4" x14ac:dyDescent="0.3">
      <c r="A829" s="70"/>
      <c r="B829" s="70"/>
      <c r="D829" s="101" t="str">
        <f t="shared" si="13"/>
        <v xml:space="preserve"> </v>
      </c>
    </row>
    <row r="830" spans="1:4" x14ac:dyDescent="0.3">
      <c r="A830" s="70"/>
      <c r="B830" s="70"/>
      <c r="D830" s="101" t="str">
        <f t="shared" si="13"/>
        <v xml:space="preserve"> </v>
      </c>
    </row>
    <row r="831" spans="1:4" x14ac:dyDescent="0.3">
      <c r="A831" s="70"/>
      <c r="B831" s="70"/>
      <c r="D831" s="101" t="str">
        <f t="shared" si="13"/>
        <v xml:space="preserve"> </v>
      </c>
    </row>
    <row r="832" spans="1:4" x14ac:dyDescent="0.3">
      <c r="A832" s="70"/>
      <c r="B832" s="70"/>
      <c r="D832" s="101" t="str">
        <f t="shared" si="13"/>
        <v xml:space="preserve"> </v>
      </c>
    </row>
    <row r="833" spans="1:4" x14ac:dyDescent="0.3">
      <c r="A833" s="70"/>
      <c r="B833" s="70"/>
      <c r="D833" s="101" t="str">
        <f t="shared" si="13"/>
        <v xml:space="preserve"> </v>
      </c>
    </row>
    <row r="834" spans="1:4" x14ac:dyDescent="0.3">
      <c r="A834" s="70"/>
      <c r="B834" s="70"/>
      <c r="D834" s="101" t="str">
        <f t="shared" si="13"/>
        <v xml:space="preserve"> </v>
      </c>
    </row>
    <row r="835" spans="1:4" x14ac:dyDescent="0.3">
      <c r="A835" s="70"/>
      <c r="B835" s="70"/>
      <c r="D835" s="101" t="str">
        <f t="shared" si="13"/>
        <v xml:space="preserve"> </v>
      </c>
    </row>
    <row r="836" spans="1:4" x14ac:dyDescent="0.3">
      <c r="A836" s="70"/>
      <c r="B836" s="70"/>
      <c r="D836" s="101" t="str">
        <f t="shared" ref="D836:D899" si="14">A836&amp;" "&amp;B836</f>
        <v xml:space="preserve"> </v>
      </c>
    </row>
    <row r="837" spans="1:4" x14ac:dyDescent="0.3">
      <c r="A837" s="70"/>
      <c r="B837" s="70"/>
      <c r="D837" s="101" t="str">
        <f t="shared" si="14"/>
        <v xml:space="preserve"> </v>
      </c>
    </row>
    <row r="838" spans="1:4" x14ac:dyDescent="0.3">
      <c r="A838" s="70"/>
      <c r="B838" s="70"/>
      <c r="D838" s="101" t="str">
        <f t="shared" si="14"/>
        <v xml:space="preserve"> </v>
      </c>
    </row>
    <row r="839" spans="1:4" x14ac:dyDescent="0.3">
      <c r="A839" s="70"/>
      <c r="B839" s="70"/>
      <c r="D839" s="101" t="str">
        <f t="shared" si="14"/>
        <v xml:space="preserve"> </v>
      </c>
    </row>
    <row r="840" spans="1:4" x14ac:dyDescent="0.3">
      <c r="A840" s="70"/>
      <c r="B840" s="70"/>
      <c r="D840" s="101" t="str">
        <f t="shared" si="14"/>
        <v xml:space="preserve"> </v>
      </c>
    </row>
    <row r="841" spans="1:4" x14ac:dyDescent="0.3">
      <c r="A841" s="70"/>
      <c r="B841" s="70"/>
      <c r="D841" s="101" t="str">
        <f t="shared" si="14"/>
        <v xml:space="preserve"> </v>
      </c>
    </row>
    <row r="842" spans="1:4" x14ac:dyDescent="0.3">
      <c r="A842" s="70"/>
      <c r="B842" s="70"/>
      <c r="D842" s="101" t="str">
        <f t="shared" si="14"/>
        <v xml:space="preserve"> </v>
      </c>
    </row>
    <row r="843" spans="1:4" x14ac:dyDescent="0.3">
      <c r="A843" s="70"/>
      <c r="B843" s="70"/>
      <c r="D843" s="101" t="str">
        <f t="shared" si="14"/>
        <v xml:space="preserve"> </v>
      </c>
    </row>
    <row r="844" spans="1:4" x14ac:dyDescent="0.3">
      <c r="A844" s="70"/>
      <c r="B844" s="70"/>
      <c r="D844" s="101" t="str">
        <f t="shared" si="14"/>
        <v xml:space="preserve"> </v>
      </c>
    </row>
    <row r="845" spans="1:4" x14ac:dyDescent="0.3">
      <c r="A845" s="70"/>
      <c r="B845" s="70"/>
      <c r="D845" s="101" t="str">
        <f t="shared" si="14"/>
        <v xml:space="preserve"> </v>
      </c>
    </row>
    <row r="846" spans="1:4" x14ac:dyDescent="0.3">
      <c r="A846" s="70"/>
      <c r="B846" s="70"/>
      <c r="D846" s="101" t="str">
        <f t="shared" si="14"/>
        <v xml:space="preserve"> </v>
      </c>
    </row>
    <row r="847" spans="1:4" x14ac:dyDescent="0.3">
      <c r="A847" s="70"/>
      <c r="B847" s="70"/>
      <c r="D847" s="101" t="str">
        <f t="shared" si="14"/>
        <v xml:space="preserve"> </v>
      </c>
    </row>
    <row r="848" spans="1:4" x14ac:dyDescent="0.3">
      <c r="A848" s="70"/>
      <c r="B848" s="70"/>
      <c r="D848" s="101" t="str">
        <f t="shared" si="14"/>
        <v xml:space="preserve"> </v>
      </c>
    </row>
    <row r="849" spans="1:4" x14ac:dyDescent="0.3">
      <c r="A849" s="70"/>
      <c r="B849" s="70"/>
      <c r="D849" s="101" t="str">
        <f t="shared" si="14"/>
        <v xml:space="preserve"> </v>
      </c>
    </row>
    <row r="850" spans="1:4" x14ac:dyDescent="0.3">
      <c r="A850" s="70"/>
      <c r="B850" s="70"/>
      <c r="D850" s="101" t="str">
        <f t="shared" si="14"/>
        <v xml:space="preserve"> </v>
      </c>
    </row>
    <row r="851" spans="1:4" x14ac:dyDescent="0.3">
      <c r="A851" s="70"/>
      <c r="B851" s="70"/>
      <c r="D851" s="101" t="str">
        <f t="shared" si="14"/>
        <v xml:space="preserve"> </v>
      </c>
    </row>
    <row r="852" spans="1:4" x14ac:dyDescent="0.3">
      <c r="A852" s="70"/>
      <c r="B852" s="70"/>
      <c r="D852" s="101" t="str">
        <f t="shared" si="14"/>
        <v xml:space="preserve"> </v>
      </c>
    </row>
    <row r="853" spans="1:4" x14ac:dyDescent="0.3">
      <c r="A853" s="70"/>
      <c r="B853" s="70"/>
      <c r="D853" s="101" t="str">
        <f t="shared" si="14"/>
        <v xml:space="preserve"> </v>
      </c>
    </row>
    <row r="854" spans="1:4" x14ac:dyDescent="0.3">
      <c r="A854" s="70"/>
      <c r="B854" s="70"/>
      <c r="D854" s="101" t="str">
        <f t="shared" si="14"/>
        <v xml:space="preserve"> </v>
      </c>
    </row>
    <row r="855" spans="1:4" x14ac:dyDescent="0.3">
      <c r="A855" s="70"/>
      <c r="B855" s="70"/>
      <c r="D855" s="101" t="str">
        <f t="shared" si="14"/>
        <v xml:space="preserve"> </v>
      </c>
    </row>
    <row r="856" spans="1:4" x14ac:dyDescent="0.3">
      <c r="A856" s="70"/>
      <c r="B856" s="70"/>
      <c r="D856" s="101" t="str">
        <f t="shared" si="14"/>
        <v xml:space="preserve"> </v>
      </c>
    </row>
    <row r="857" spans="1:4" x14ac:dyDescent="0.3">
      <c r="A857" s="70"/>
      <c r="B857" s="70"/>
      <c r="D857" s="101" t="str">
        <f t="shared" si="14"/>
        <v xml:space="preserve"> </v>
      </c>
    </row>
    <row r="858" spans="1:4" x14ac:dyDescent="0.3">
      <c r="A858" s="70"/>
      <c r="B858" s="70"/>
      <c r="D858" s="101" t="str">
        <f t="shared" si="14"/>
        <v xml:space="preserve"> </v>
      </c>
    </row>
    <row r="859" spans="1:4" x14ac:dyDescent="0.3">
      <c r="A859" s="70"/>
      <c r="B859" s="70"/>
      <c r="D859" s="101" t="str">
        <f t="shared" si="14"/>
        <v xml:space="preserve"> </v>
      </c>
    </row>
    <row r="860" spans="1:4" x14ac:dyDescent="0.3">
      <c r="A860" s="70"/>
      <c r="B860" s="70"/>
      <c r="D860" s="101" t="str">
        <f t="shared" si="14"/>
        <v xml:space="preserve"> </v>
      </c>
    </row>
    <row r="861" spans="1:4" x14ac:dyDescent="0.3">
      <c r="A861" s="70"/>
      <c r="B861" s="70"/>
      <c r="D861" s="101" t="str">
        <f t="shared" si="14"/>
        <v xml:space="preserve"> </v>
      </c>
    </row>
    <row r="862" spans="1:4" x14ac:dyDescent="0.3">
      <c r="A862" s="70"/>
      <c r="B862" s="70"/>
      <c r="D862" s="101" t="str">
        <f t="shared" si="14"/>
        <v xml:space="preserve"> </v>
      </c>
    </row>
    <row r="863" spans="1:4" x14ac:dyDescent="0.3">
      <c r="A863" s="70"/>
      <c r="B863" s="70"/>
      <c r="D863" s="101" t="str">
        <f t="shared" si="14"/>
        <v xml:space="preserve"> </v>
      </c>
    </row>
    <row r="864" spans="1:4" x14ac:dyDescent="0.3">
      <c r="A864" s="70"/>
      <c r="B864" s="70"/>
      <c r="D864" s="101" t="str">
        <f t="shared" si="14"/>
        <v xml:space="preserve"> </v>
      </c>
    </row>
    <row r="865" spans="1:4" x14ac:dyDescent="0.3">
      <c r="A865" s="70"/>
      <c r="B865" s="70"/>
      <c r="D865" s="101" t="str">
        <f t="shared" si="14"/>
        <v xml:space="preserve"> </v>
      </c>
    </row>
    <row r="866" spans="1:4" x14ac:dyDescent="0.3">
      <c r="A866" s="70"/>
      <c r="B866" s="70"/>
      <c r="D866" s="101" t="str">
        <f t="shared" si="14"/>
        <v xml:space="preserve"> </v>
      </c>
    </row>
    <row r="867" spans="1:4" x14ac:dyDescent="0.3">
      <c r="A867" s="70"/>
      <c r="B867" s="70"/>
      <c r="D867" s="101" t="str">
        <f t="shared" si="14"/>
        <v xml:space="preserve"> </v>
      </c>
    </row>
    <row r="868" spans="1:4" x14ac:dyDescent="0.3">
      <c r="A868" s="70"/>
      <c r="B868" s="70"/>
      <c r="D868" s="101" t="str">
        <f t="shared" si="14"/>
        <v xml:space="preserve"> </v>
      </c>
    </row>
    <row r="869" spans="1:4" x14ac:dyDescent="0.3">
      <c r="A869" s="70"/>
      <c r="B869" s="70"/>
      <c r="D869" s="101" t="str">
        <f t="shared" si="14"/>
        <v xml:space="preserve"> </v>
      </c>
    </row>
    <row r="870" spans="1:4" x14ac:dyDescent="0.3">
      <c r="A870" s="70"/>
      <c r="B870" s="70"/>
      <c r="D870" s="101" t="str">
        <f t="shared" si="14"/>
        <v xml:space="preserve"> </v>
      </c>
    </row>
    <row r="871" spans="1:4" x14ac:dyDescent="0.3">
      <c r="A871" s="70"/>
      <c r="B871" s="70"/>
      <c r="D871" s="101" t="str">
        <f t="shared" si="14"/>
        <v xml:space="preserve"> </v>
      </c>
    </row>
    <row r="872" spans="1:4" x14ac:dyDescent="0.3">
      <c r="A872" s="70"/>
      <c r="B872" s="70"/>
      <c r="D872" s="101" t="str">
        <f t="shared" si="14"/>
        <v xml:space="preserve"> </v>
      </c>
    </row>
    <row r="873" spans="1:4" x14ac:dyDescent="0.3">
      <c r="A873" s="70"/>
      <c r="B873" s="70"/>
      <c r="D873" s="101" t="str">
        <f t="shared" si="14"/>
        <v xml:space="preserve"> </v>
      </c>
    </row>
    <row r="874" spans="1:4" x14ac:dyDescent="0.3">
      <c r="A874" s="70"/>
      <c r="B874" s="70"/>
      <c r="D874" s="101" t="str">
        <f t="shared" si="14"/>
        <v xml:space="preserve"> </v>
      </c>
    </row>
    <row r="875" spans="1:4" x14ac:dyDescent="0.3">
      <c r="A875" s="70"/>
      <c r="B875" s="70"/>
      <c r="D875" s="101" t="str">
        <f t="shared" si="14"/>
        <v xml:space="preserve"> </v>
      </c>
    </row>
    <row r="876" spans="1:4" x14ac:dyDescent="0.3">
      <c r="A876" s="70"/>
      <c r="B876" s="70"/>
      <c r="D876" s="101" t="str">
        <f t="shared" si="14"/>
        <v xml:space="preserve"> </v>
      </c>
    </row>
    <row r="877" spans="1:4" x14ac:dyDescent="0.3">
      <c r="A877" s="70"/>
      <c r="B877" s="70"/>
      <c r="D877" s="101" t="str">
        <f t="shared" si="14"/>
        <v xml:space="preserve"> </v>
      </c>
    </row>
    <row r="878" spans="1:4" x14ac:dyDescent="0.3">
      <c r="A878" s="70"/>
      <c r="B878" s="70"/>
      <c r="D878" s="101" t="str">
        <f t="shared" si="14"/>
        <v xml:space="preserve"> </v>
      </c>
    </row>
    <row r="879" spans="1:4" x14ac:dyDescent="0.3">
      <c r="A879" s="70"/>
      <c r="B879" s="70"/>
      <c r="D879" s="101" t="str">
        <f t="shared" si="14"/>
        <v xml:space="preserve"> </v>
      </c>
    </row>
    <row r="880" spans="1:4" x14ac:dyDescent="0.3">
      <c r="A880" s="70"/>
      <c r="B880" s="70"/>
      <c r="D880" s="101" t="str">
        <f t="shared" si="14"/>
        <v xml:space="preserve"> </v>
      </c>
    </row>
    <row r="881" spans="1:4" x14ac:dyDescent="0.3">
      <c r="A881" s="70"/>
      <c r="B881" s="70"/>
      <c r="D881" s="101" t="str">
        <f t="shared" si="14"/>
        <v xml:space="preserve"> </v>
      </c>
    </row>
    <row r="882" spans="1:4" x14ac:dyDescent="0.3">
      <c r="A882" s="70"/>
      <c r="B882" s="70"/>
      <c r="D882" s="101" t="str">
        <f t="shared" si="14"/>
        <v xml:space="preserve"> </v>
      </c>
    </row>
    <row r="883" spans="1:4" x14ac:dyDescent="0.3">
      <c r="A883" s="70"/>
      <c r="B883" s="70"/>
      <c r="D883" s="101" t="str">
        <f t="shared" si="14"/>
        <v xml:space="preserve"> </v>
      </c>
    </row>
    <row r="884" spans="1:4" x14ac:dyDescent="0.3">
      <c r="A884" s="70"/>
      <c r="B884" s="70"/>
      <c r="D884" s="101" t="str">
        <f t="shared" si="14"/>
        <v xml:space="preserve"> </v>
      </c>
    </row>
    <row r="885" spans="1:4" x14ac:dyDescent="0.3">
      <c r="A885" s="70"/>
      <c r="B885" s="70"/>
      <c r="D885" s="101" t="str">
        <f t="shared" si="14"/>
        <v xml:space="preserve"> </v>
      </c>
    </row>
    <row r="886" spans="1:4" x14ac:dyDescent="0.3">
      <c r="A886" s="70"/>
      <c r="B886" s="70"/>
      <c r="D886" s="101" t="str">
        <f t="shared" si="14"/>
        <v xml:space="preserve"> </v>
      </c>
    </row>
    <row r="887" spans="1:4" x14ac:dyDescent="0.3">
      <c r="A887" s="70"/>
      <c r="B887" s="70"/>
      <c r="D887" s="101" t="str">
        <f t="shared" si="14"/>
        <v xml:space="preserve"> </v>
      </c>
    </row>
    <row r="888" spans="1:4" x14ac:dyDescent="0.3">
      <c r="A888" s="70"/>
      <c r="B888" s="70"/>
      <c r="D888" s="101" t="str">
        <f t="shared" si="14"/>
        <v xml:space="preserve"> </v>
      </c>
    </row>
    <row r="889" spans="1:4" x14ac:dyDescent="0.3">
      <c r="A889" s="70"/>
      <c r="B889" s="70"/>
      <c r="D889" s="101" t="str">
        <f t="shared" si="14"/>
        <v xml:space="preserve"> </v>
      </c>
    </row>
    <row r="890" spans="1:4" x14ac:dyDescent="0.3">
      <c r="A890" s="70"/>
      <c r="B890" s="70"/>
      <c r="D890" s="101" t="str">
        <f t="shared" si="14"/>
        <v xml:space="preserve"> </v>
      </c>
    </row>
    <row r="891" spans="1:4" x14ac:dyDescent="0.3">
      <c r="A891" s="70"/>
      <c r="B891" s="70"/>
      <c r="D891" s="101" t="str">
        <f t="shared" si="14"/>
        <v xml:space="preserve"> </v>
      </c>
    </row>
    <row r="892" spans="1:4" x14ac:dyDescent="0.3">
      <c r="A892" s="70"/>
      <c r="B892" s="70"/>
      <c r="D892" s="101" t="str">
        <f t="shared" si="14"/>
        <v xml:space="preserve"> </v>
      </c>
    </row>
    <row r="893" spans="1:4" x14ac:dyDescent="0.3">
      <c r="A893" s="70"/>
      <c r="B893" s="70"/>
      <c r="D893" s="101" t="str">
        <f t="shared" si="14"/>
        <v xml:space="preserve"> </v>
      </c>
    </row>
    <row r="894" spans="1:4" x14ac:dyDescent="0.3">
      <c r="A894" s="70"/>
      <c r="B894" s="70"/>
      <c r="D894" s="101" t="str">
        <f t="shared" si="14"/>
        <v xml:space="preserve"> </v>
      </c>
    </row>
    <row r="895" spans="1:4" x14ac:dyDescent="0.3">
      <c r="A895" s="70"/>
      <c r="B895" s="70"/>
      <c r="D895" s="101" t="str">
        <f t="shared" si="14"/>
        <v xml:space="preserve"> </v>
      </c>
    </row>
    <row r="896" spans="1:4" x14ac:dyDescent="0.3">
      <c r="A896" s="70"/>
      <c r="B896" s="70"/>
      <c r="D896" s="101" t="str">
        <f t="shared" si="14"/>
        <v xml:space="preserve"> </v>
      </c>
    </row>
    <row r="897" spans="1:4" x14ac:dyDescent="0.3">
      <c r="A897" s="70"/>
      <c r="B897" s="70"/>
      <c r="D897" s="101" t="str">
        <f t="shared" si="14"/>
        <v xml:space="preserve"> </v>
      </c>
    </row>
    <row r="898" spans="1:4" x14ac:dyDescent="0.3">
      <c r="A898" s="70"/>
      <c r="B898" s="70"/>
      <c r="D898" s="101" t="str">
        <f t="shared" si="14"/>
        <v xml:space="preserve"> </v>
      </c>
    </row>
    <row r="899" spans="1:4" x14ac:dyDescent="0.3">
      <c r="A899" s="70"/>
      <c r="B899" s="70"/>
      <c r="D899" s="101" t="str">
        <f t="shared" si="14"/>
        <v xml:space="preserve"> </v>
      </c>
    </row>
    <row r="900" spans="1:4" x14ac:dyDescent="0.3">
      <c r="A900" s="70"/>
      <c r="B900" s="70"/>
      <c r="D900" s="101" t="str">
        <f t="shared" ref="D900:D963" si="15">A900&amp;" "&amp;B900</f>
        <v xml:space="preserve"> </v>
      </c>
    </row>
    <row r="901" spans="1:4" x14ac:dyDescent="0.3">
      <c r="A901" s="70"/>
      <c r="B901" s="70"/>
      <c r="D901" s="101" t="str">
        <f t="shared" si="15"/>
        <v xml:space="preserve"> </v>
      </c>
    </row>
    <row r="902" spans="1:4" x14ac:dyDescent="0.3">
      <c r="A902" s="70"/>
      <c r="B902" s="70"/>
      <c r="D902" s="101" t="str">
        <f t="shared" si="15"/>
        <v xml:space="preserve"> </v>
      </c>
    </row>
    <row r="903" spans="1:4" x14ac:dyDescent="0.3">
      <c r="A903" s="70"/>
      <c r="B903" s="70"/>
      <c r="D903" s="101" t="str">
        <f t="shared" si="15"/>
        <v xml:space="preserve"> </v>
      </c>
    </row>
    <row r="904" spans="1:4" x14ac:dyDescent="0.3">
      <c r="A904" s="70"/>
      <c r="B904" s="70"/>
      <c r="D904" s="101" t="str">
        <f t="shared" si="15"/>
        <v xml:space="preserve"> </v>
      </c>
    </row>
    <row r="905" spans="1:4" x14ac:dyDescent="0.3">
      <c r="A905" s="70"/>
      <c r="B905" s="70"/>
      <c r="D905" s="101" t="str">
        <f t="shared" si="15"/>
        <v xml:space="preserve"> </v>
      </c>
    </row>
    <row r="906" spans="1:4" x14ac:dyDescent="0.3">
      <c r="A906" s="70"/>
      <c r="B906" s="70"/>
      <c r="D906" s="101" t="str">
        <f t="shared" si="15"/>
        <v xml:space="preserve"> </v>
      </c>
    </row>
    <row r="907" spans="1:4" x14ac:dyDescent="0.3">
      <c r="A907" s="70"/>
      <c r="B907" s="70"/>
      <c r="D907" s="101" t="str">
        <f t="shared" si="15"/>
        <v xml:space="preserve"> </v>
      </c>
    </row>
    <row r="908" spans="1:4" x14ac:dyDescent="0.3">
      <c r="A908" s="70"/>
      <c r="B908" s="70"/>
      <c r="D908" s="101" t="str">
        <f t="shared" si="15"/>
        <v xml:space="preserve"> </v>
      </c>
    </row>
    <row r="909" spans="1:4" x14ac:dyDescent="0.3">
      <c r="A909" s="70"/>
      <c r="B909" s="70"/>
      <c r="D909" s="101" t="str">
        <f t="shared" si="15"/>
        <v xml:space="preserve"> </v>
      </c>
    </row>
    <row r="910" spans="1:4" x14ac:dyDescent="0.3">
      <c r="A910" s="70"/>
      <c r="B910" s="70"/>
      <c r="D910" s="101" t="str">
        <f t="shared" si="15"/>
        <v xml:space="preserve"> </v>
      </c>
    </row>
    <row r="911" spans="1:4" x14ac:dyDescent="0.3">
      <c r="A911" s="70"/>
      <c r="B911" s="70"/>
      <c r="D911" s="101" t="str">
        <f t="shared" si="15"/>
        <v xml:space="preserve"> </v>
      </c>
    </row>
    <row r="912" spans="1:4" x14ac:dyDescent="0.3">
      <c r="A912" s="70"/>
      <c r="B912" s="70"/>
      <c r="D912" s="101" t="str">
        <f t="shared" si="15"/>
        <v xml:space="preserve"> </v>
      </c>
    </row>
    <row r="913" spans="1:4" x14ac:dyDescent="0.3">
      <c r="A913" s="70"/>
      <c r="B913" s="70"/>
      <c r="D913" s="101" t="str">
        <f t="shared" si="15"/>
        <v xml:space="preserve"> </v>
      </c>
    </row>
    <row r="914" spans="1:4" x14ac:dyDescent="0.3">
      <c r="A914" s="70"/>
      <c r="B914" s="70"/>
      <c r="D914" s="101" t="str">
        <f t="shared" si="15"/>
        <v xml:space="preserve"> </v>
      </c>
    </row>
    <row r="915" spans="1:4" x14ac:dyDescent="0.3">
      <c r="A915" s="70"/>
      <c r="B915" s="70"/>
      <c r="D915" s="101" t="str">
        <f t="shared" si="15"/>
        <v xml:space="preserve"> </v>
      </c>
    </row>
    <row r="916" spans="1:4" x14ac:dyDescent="0.3">
      <c r="A916" s="70"/>
      <c r="B916" s="70"/>
      <c r="D916" s="101" t="str">
        <f t="shared" si="15"/>
        <v xml:space="preserve"> </v>
      </c>
    </row>
    <row r="917" spans="1:4" x14ac:dyDescent="0.3">
      <c r="A917" s="70"/>
      <c r="B917" s="70"/>
      <c r="D917" s="101" t="str">
        <f t="shared" si="15"/>
        <v xml:space="preserve"> </v>
      </c>
    </row>
    <row r="918" spans="1:4" x14ac:dyDescent="0.3">
      <c r="A918" s="70"/>
      <c r="B918" s="70"/>
      <c r="D918" s="101" t="str">
        <f t="shared" si="15"/>
        <v xml:space="preserve"> </v>
      </c>
    </row>
    <row r="919" spans="1:4" x14ac:dyDescent="0.3">
      <c r="A919" s="70"/>
      <c r="B919" s="70"/>
      <c r="D919" s="101" t="str">
        <f t="shared" si="15"/>
        <v xml:space="preserve"> </v>
      </c>
    </row>
    <row r="920" spans="1:4" x14ac:dyDescent="0.3">
      <c r="A920" s="70"/>
      <c r="B920" s="70"/>
      <c r="D920" s="101" t="str">
        <f t="shared" si="15"/>
        <v xml:space="preserve"> </v>
      </c>
    </row>
    <row r="921" spans="1:4" x14ac:dyDescent="0.3">
      <c r="A921" s="70"/>
      <c r="B921" s="70"/>
      <c r="D921" s="101" t="str">
        <f t="shared" si="15"/>
        <v xml:space="preserve"> </v>
      </c>
    </row>
    <row r="922" spans="1:4" x14ac:dyDescent="0.3">
      <c r="A922" s="70"/>
      <c r="B922" s="70"/>
      <c r="D922" s="101" t="str">
        <f t="shared" si="15"/>
        <v xml:space="preserve"> </v>
      </c>
    </row>
    <row r="923" spans="1:4" x14ac:dyDescent="0.3">
      <c r="A923" s="70"/>
      <c r="B923" s="70"/>
      <c r="D923" s="101" t="str">
        <f t="shared" si="15"/>
        <v xml:space="preserve"> </v>
      </c>
    </row>
    <row r="924" spans="1:4" x14ac:dyDescent="0.3">
      <c r="A924" s="70"/>
      <c r="B924" s="70"/>
      <c r="D924" s="101" t="str">
        <f t="shared" si="15"/>
        <v xml:space="preserve"> </v>
      </c>
    </row>
    <row r="925" spans="1:4" x14ac:dyDescent="0.3">
      <c r="A925" s="70"/>
      <c r="B925" s="70"/>
      <c r="D925" s="101" t="str">
        <f t="shared" si="15"/>
        <v xml:space="preserve"> </v>
      </c>
    </row>
    <row r="926" spans="1:4" x14ac:dyDescent="0.3">
      <c r="A926" s="70"/>
      <c r="B926" s="70"/>
      <c r="D926" s="101" t="str">
        <f t="shared" si="15"/>
        <v xml:space="preserve"> </v>
      </c>
    </row>
    <row r="927" spans="1:4" x14ac:dyDescent="0.3">
      <c r="A927" s="70"/>
      <c r="B927" s="70"/>
      <c r="D927" s="101" t="str">
        <f t="shared" si="15"/>
        <v xml:space="preserve"> </v>
      </c>
    </row>
    <row r="928" spans="1:4" x14ac:dyDescent="0.3">
      <c r="A928" s="70"/>
      <c r="B928" s="70"/>
      <c r="D928" s="101" t="str">
        <f t="shared" si="15"/>
        <v xml:space="preserve"> </v>
      </c>
    </row>
    <row r="929" spans="1:4" x14ac:dyDescent="0.3">
      <c r="A929" s="70"/>
      <c r="B929" s="70"/>
      <c r="D929" s="101" t="str">
        <f t="shared" si="15"/>
        <v xml:space="preserve"> </v>
      </c>
    </row>
    <row r="930" spans="1:4" x14ac:dyDescent="0.3">
      <c r="A930" s="70"/>
      <c r="B930" s="70"/>
      <c r="D930" s="101" t="str">
        <f t="shared" si="15"/>
        <v xml:space="preserve"> </v>
      </c>
    </row>
    <row r="931" spans="1:4" x14ac:dyDescent="0.3">
      <c r="A931" s="70"/>
      <c r="B931" s="70"/>
      <c r="D931" s="101" t="str">
        <f t="shared" si="15"/>
        <v xml:space="preserve"> </v>
      </c>
    </row>
    <row r="932" spans="1:4" x14ac:dyDescent="0.3">
      <c r="A932" s="70"/>
      <c r="B932" s="70"/>
      <c r="D932" s="101" t="str">
        <f t="shared" si="15"/>
        <v xml:space="preserve"> </v>
      </c>
    </row>
    <row r="933" spans="1:4" x14ac:dyDescent="0.3">
      <c r="A933" s="70"/>
      <c r="B933" s="70"/>
      <c r="D933" s="101" t="str">
        <f t="shared" si="15"/>
        <v xml:space="preserve"> </v>
      </c>
    </row>
    <row r="934" spans="1:4" x14ac:dyDescent="0.3">
      <c r="A934" s="70"/>
      <c r="B934" s="70"/>
      <c r="D934" s="101" t="str">
        <f t="shared" si="15"/>
        <v xml:space="preserve"> </v>
      </c>
    </row>
    <row r="935" spans="1:4" x14ac:dyDescent="0.3">
      <c r="A935" s="70"/>
      <c r="B935" s="70"/>
      <c r="D935" s="101" t="str">
        <f t="shared" si="15"/>
        <v xml:space="preserve"> </v>
      </c>
    </row>
    <row r="936" spans="1:4" x14ac:dyDescent="0.3">
      <c r="A936" s="70"/>
      <c r="B936" s="70"/>
      <c r="D936" s="101" t="str">
        <f t="shared" si="15"/>
        <v xml:space="preserve"> </v>
      </c>
    </row>
    <row r="937" spans="1:4" x14ac:dyDescent="0.3">
      <c r="A937" s="70"/>
      <c r="B937" s="70"/>
      <c r="D937" s="101" t="str">
        <f t="shared" si="15"/>
        <v xml:space="preserve"> </v>
      </c>
    </row>
    <row r="938" spans="1:4" x14ac:dyDescent="0.3">
      <c r="A938" s="70"/>
      <c r="B938" s="70"/>
      <c r="D938" s="101" t="str">
        <f t="shared" si="15"/>
        <v xml:space="preserve"> </v>
      </c>
    </row>
    <row r="939" spans="1:4" x14ac:dyDescent="0.3">
      <c r="A939" s="70"/>
      <c r="B939" s="70"/>
      <c r="D939" s="101" t="str">
        <f t="shared" si="15"/>
        <v xml:space="preserve"> </v>
      </c>
    </row>
    <row r="940" spans="1:4" x14ac:dyDescent="0.3">
      <c r="A940" s="70"/>
      <c r="B940" s="70"/>
      <c r="D940" s="101" t="str">
        <f t="shared" si="15"/>
        <v xml:space="preserve"> </v>
      </c>
    </row>
    <row r="941" spans="1:4" x14ac:dyDescent="0.3">
      <c r="A941" s="70"/>
      <c r="B941" s="70"/>
      <c r="D941" s="101" t="str">
        <f t="shared" si="15"/>
        <v xml:space="preserve"> </v>
      </c>
    </row>
    <row r="942" spans="1:4" x14ac:dyDescent="0.3">
      <c r="A942" s="70"/>
      <c r="B942" s="70"/>
      <c r="D942" s="101" t="str">
        <f t="shared" si="15"/>
        <v xml:space="preserve"> </v>
      </c>
    </row>
    <row r="943" spans="1:4" x14ac:dyDescent="0.3">
      <c r="A943" s="70"/>
      <c r="B943" s="70"/>
      <c r="D943" s="101" t="str">
        <f t="shared" si="15"/>
        <v xml:space="preserve"> </v>
      </c>
    </row>
    <row r="944" spans="1:4" x14ac:dyDescent="0.3">
      <c r="A944" s="70"/>
      <c r="B944" s="70"/>
      <c r="D944" s="101" t="str">
        <f t="shared" si="15"/>
        <v xml:space="preserve"> </v>
      </c>
    </row>
    <row r="945" spans="1:4" x14ac:dyDescent="0.3">
      <c r="A945" s="70"/>
      <c r="B945" s="70"/>
      <c r="D945" s="101" t="str">
        <f t="shared" si="15"/>
        <v xml:space="preserve"> </v>
      </c>
    </row>
    <row r="946" spans="1:4" x14ac:dyDescent="0.3">
      <c r="A946" s="70"/>
      <c r="B946" s="70"/>
      <c r="D946" s="101" t="str">
        <f t="shared" si="15"/>
        <v xml:space="preserve"> </v>
      </c>
    </row>
    <row r="947" spans="1:4" x14ac:dyDescent="0.3">
      <c r="A947" s="70"/>
      <c r="B947" s="70"/>
      <c r="D947" s="101" t="str">
        <f t="shared" si="15"/>
        <v xml:space="preserve"> </v>
      </c>
    </row>
    <row r="948" spans="1:4" x14ac:dyDescent="0.3">
      <c r="A948" s="70"/>
      <c r="B948" s="70"/>
      <c r="D948" s="101" t="str">
        <f t="shared" si="15"/>
        <v xml:space="preserve"> </v>
      </c>
    </row>
    <row r="949" spans="1:4" x14ac:dyDescent="0.3">
      <c r="A949" s="70"/>
      <c r="B949" s="70"/>
      <c r="D949" s="101" t="str">
        <f t="shared" si="15"/>
        <v xml:space="preserve"> </v>
      </c>
    </row>
    <row r="950" spans="1:4" x14ac:dyDescent="0.3">
      <c r="A950" s="70"/>
      <c r="B950" s="70"/>
      <c r="D950" s="101" t="str">
        <f t="shared" si="15"/>
        <v xml:space="preserve"> </v>
      </c>
    </row>
    <row r="951" spans="1:4" x14ac:dyDescent="0.3">
      <c r="A951" s="70"/>
      <c r="B951" s="70"/>
      <c r="D951" s="101" t="str">
        <f t="shared" si="15"/>
        <v xml:space="preserve"> </v>
      </c>
    </row>
    <row r="952" spans="1:4" x14ac:dyDescent="0.3">
      <c r="A952" s="70"/>
      <c r="B952" s="70"/>
      <c r="D952" s="101" t="str">
        <f t="shared" si="15"/>
        <v xml:space="preserve"> </v>
      </c>
    </row>
    <row r="953" spans="1:4" x14ac:dyDescent="0.3">
      <c r="A953" s="70"/>
      <c r="B953" s="70"/>
      <c r="D953" s="101" t="str">
        <f t="shared" si="15"/>
        <v xml:space="preserve"> </v>
      </c>
    </row>
    <row r="954" spans="1:4" x14ac:dyDescent="0.3">
      <c r="A954" s="70"/>
      <c r="B954" s="70"/>
      <c r="D954" s="101" t="str">
        <f t="shared" si="15"/>
        <v xml:space="preserve"> </v>
      </c>
    </row>
    <row r="955" spans="1:4" x14ac:dyDescent="0.3">
      <c r="A955" s="70"/>
      <c r="B955" s="70"/>
      <c r="D955" s="101" t="str">
        <f t="shared" si="15"/>
        <v xml:space="preserve"> </v>
      </c>
    </row>
    <row r="956" spans="1:4" x14ac:dyDescent="0.3">
      <c r="A956" s="70"/>
      <c r="B956" s="70"/>
      <c r="D956" s="101" t="str">
        <f t="shared" si="15"/>
        <v xml:space="preserve"> </v>
      </c>
    </row>
    <row r="957" spans="1:4" x14ac:dyDescent="0.3">
      <c r="A957" s="70"/>
      <c r="B957" s="70"/>
      <c r="D957" s="101" t="str">
        <f t="shared" si="15"/>
        <v xml:space="preserve"> </v>
      </c>
    </row>
    <row r="958" spans="1:4" x14ac:dyDescent="0.3">
      <c r="A958" s="70"/>
      <c r="B958" s="70"/>
      <c r="D958" s="101" t="str">
        <f t="shared" si="15"/>
        <v xml:space="preserve"> </v>
      </c>
    </row>
    <row r="959" spans="1:4" x14ac:dyDescent="0.3">
      <c r="A959" s="70"/>
      <c r="B959" s="70"/>
      <c r="D959" s="101" t="str">
        <f t="shared" si="15"/>
        <v xml:space="preserve"> </v>
      </c>
    </row>
    <row r="960" spans="1:4" x14ac:dyDescent="0.3">
      <c r="A960" s="70"/>
      <c r="B960" s="70"/>
      <c r="D960" s="101" t="str">
        <f t="shared" si="15"/>
        <v xml:space="preserve"> </v>
      </c>
    </row>
    <row r="961" spans="1:4" x14ac:dyDescent="0.3">
      <c r="A961" s="70"/>
      <c r="B961" s="70"/>
      <c r="D961" s="101" t="str">
        <f t="shared" si="15"/>
        <v xml:space="preserve"> </v>
      </c>
    </row>
    <row r="962" spans="1:4" x14ac:dyDescent="0.3">
      <c r="A962" s="70"/>
      <c r="B962" s="70"/>
      <c r="D962" s="101" t="str">
        <f t="shared" si="15"/>
        <v xml:space="preserve"> </v>
      </c>
    </row>
    <row r="963" spans="1:4" x14ac:dyDescent="0.3">
      <c r="A963" s="70"/>
      <c r="B963" s="70"/>
      <c r="D963" s="101" t="str">
        <f t="shared" si="15"/>
        <v xml:space="preserve"> </v>
      </c>
    </row>
    <row r="964" spans="1:4" x14ac:dyDescent="0.3">
      <c r="A964" s="70"/>
      <c r="B964" s="70"/>
      <c r="D964" s="101" t="str">
        <f t="shared" ref="D964:D1027" si="16">A964&amp;" "&amp;B964</f>
        <v xml:space="preserve"> </v>
      </c>
    </row>
    <row r="965" spans="1:4" x14ac:dyDescent="0.3">
      <c r="A965" s="70"/>
      <c r="B965" s="70"/>
      <c r="D965" s="101" t="str">
        <f t="shared" si="16"/>
        <v xml:space="preserve"> </v>
      </c>
    </row>
    <row r="966" spans="1:4" x14ac:dyDescent="0.3">
      <c r="A966" s="70"/>
      <c r="B966" s="70"/>
      <c r="D966" s="101" t="str">
        <f t="shared" si="16"/>
        <v xml:space="preserve"> </v>
      </c>
    </row>
    <row r="967" spans="1:4" x14ac:dyDescent="0.3">
      <c r="A967" s="70"/>
      <c r="B967" s="70"/>
      <c r="D967" s="101" t="str">
        <f t="shared" si="16"/>
        <v xml:space="preserve"> </v>
      </c>
    </row>
    <row r="968" spans="1:4" x14ac:dyDescent="0.3">
      <c r="A968" s="70"/>
      <c r="B968" s="70"/>
      <c r="D968" s="101" t="str">
        <f t="shared" si="16"/>
        <v xml:space="preserve"> </v>
      </c>
    </row>
    <row r="969" spans="1:4" x14ac:dyDescent="0.3">
      <c r="A969" s="70"/>
      <c r="B969" s="70"/>
      <c r="D969" s="101" t="str">
        <f t="shared" si="16"/>
        <v xml:space="preserve"> </v>
      </c>
    </row>
    <row r="970" spans="1:4" x14ac:dyDescent="0.3">
      <c r="A970" s="70"/>
      <c r="B970" s="70"/>
      <c r="D970" s="101" t="str">
        <f t="shared" si="16"/>
        <v xml:space="preserve"> </v>
      </c>
    </row>
    <row r="971" spans="1:4" x14ac:dyDescent="0.3">
      <c r="A971" s="70"/>
      <c r="B971" s="70"/>
      <c r="D971" s="101" t="str">
        <f t="shared" si="16"/>
        <v xml:space="preserve"> </v>
      </c>
    </row>
    <row r="972" spans="1:4" x14ac:dyDescent="0.3">
      <c r="A972" s="70"/>
      <c r="B972" s="70"/>
      <c r="D972" s="101" t="str">
        <f t="shared" si="16"/>
        <v xml:space="preserve"> </v>
      </c>
    </row>
    <row r="973" spans="1:4" x14ac:dyDescent="0.3">
      <c r="A973" s="70"/>
      <c r="B973" s="70"/>
      <c r="D973" s="101" t="str">
        <f t="shared" si="16"/>
        <v xml:space="preserve"> </v>
      </c>
    </row>
    <row r="974" spans="1:4" x14ac:dyDescent="0.3">
      <c r="A974" s="70"/>
      <c r="B974" s="70"/>
      <c r="D974" s="101" t="str">
        <f t="shared" si="16"/>
        <v xml:space="preserve"> </v>
      </c>
    </row>
    <row r="975" spans="1:4" x14ac:dyDescent="0.3">
      <c r="A975" s="70"/>
      <c r="B975" s="70"/>
      <c r="D975" s="101" t="str">
        <f t="shared" si="16"/>
        <v xml:space="preserve"> </v>
      </c>
    </row>
    <row r="976" spans="1:4" x14ac:dyDescent="0.3">
      <c r="A976" s="70"/>
      <c r="B976" s="70"/>
      <c r="D976" s="101" t="str">
        <f t="shared" si="16"/>
        <v xml:space="preserve"> </v>
      </c>
    </row>
    <row r="977" spans="1:4" x14ac:dyDescent="0.3">
      <c r="A977" s="70"/>
      <c r="B977" s="70"/>
      <c r="D977" s="101" t="str">
        <f t="shared" si="16"/>
        <v xml:space="preserve"> </v>
      </c>
    </row>
    <row r="978" spans="1:4" x14ac:dyDescent="0.3">
      <c r="A978" s="70"/>
      <c r="B978" s="70"/>
      <c r="D978" s="101" t="str">
        <f t="shared" si="16"/>
        <v xml:space="preserve"> </v>
      </c>
    </row>
    <row r="979" spans="1:4" x14ac:dyDescent="0.3">
      <c r="A979" s="70"/>
      <c r="B979" s="70"/>
      <c r="D979" s="101" t="str">
        <f t="shared" si="16"/>
        <v xml:space="preserve"> </v>
      </c>
    </row>
    <row r="980" spans="1:4" x14ac:dyDescent="0.3">
      <c r="A980" s="70"/>
      <c r="B980" s="70"/>
      <c r="D980" s="101" t="str">
        <f t="shared" si="16"/>
        <v xml:space="preserve"> </v>
      </c>
    </row>
    <row r="981" spans="1:4" x14ac:dyDescent="0.3">
      <c r="A981" s="70"/>
      <c r="B981" s="70"/>
      <c r="D981" s="101" t="str">
        <f t="shared" si="16"/>
        <v xml:space="preserve"> </v>
      </c>
    </row>
    <row r="982" spans="1:4" x14ac:dyDescent="0.3">
      <c r="A982" s="70"/>
      <c r="B982" s="70"/>
      <c r="D982" s="101" t="str">
        <f t="shared" si="16"/>
        <v xml:space="preserve"> </v>
      </c>
    </row>
    <row r="983" spans="1:4" x14ac:dyDescent="0.3">
      <c r="A983" s="70"/>
      <c r="B983" s="70"/>
      <c r="D983" s="101" t="str">
        <f t="shared" si="16"/>
        <v xml:space="preserve"> </v>
      </c>
    </row>
    <row r="984" spans="1:4" x14ac:dyDescent="0.3">
      <c r="A984" s="70"/>
      <c r="B984" s="70"/>
      <c r="D984" s="101" t="str">
        <f t="shared" si="16"/>
        <v xml:space="preserve"> </v>
      </c>
    </row>
    <row r="985" spans="1:4" x14ac:dyDescent="0.3">
      <c r="A985" s="70"/>
      <c r="B985" s="70"/>
      <c r="D985" s="101" t="str">
        <f t="shared" si="16"/>
        <v xml:space="preserve"> </v>
      </c>
    </row>
    <row r="986" spans="1:4" x14ac:dyDescent="0.3">
      <c r="A986" s="70"/>
      <c r="B986" s="70"/>
      <c r="D986" s="101" t="str">
        <f t="shared" si="16"/>
        <v xml:space="preserve"> </v>
      </c>
    </row>
    <row r="987" spans="1:4" x14ac:dyDescent="0.3">
      <c r="A987" s="70"/>
      <c r="B987" s="70"/>
      <c r="D987" s="101" t="str">
        <f t="shared" si="16"/>
        <v xml:space="preserve"> </v>
      </c>
    </row>
    <row r="988" spans="1:4" x14ac:dyDescent="0.3">
      <c r="A988" s="70"/>
      <c r="B988" s="70"/>
      <c r="D988" s="101" t="str">
        <f t="shared" si="16"/>
        <v xml:space="preserve"> </v>
      </c>
    </row>
    <row r="989" spans="1:4" x14ac:dyDescent="0.3">
      <c r="A989" s="70"/>
      <c r="B989" s="70"/>
      <c r="D989" s="101" t="str">
        <f t="shared" si="16"/>
        <v xml:space="preserve"> </v>
      </c>
    </row>
    <row r="990" spans="1:4" x14ac:dyDescent="0.3">
      <c r="A990" s="70"/>
      <c r="B990" s="70"/>
      <c r="D990" s="101" t="str">
        <f t="shared" si="16"/>
        <v xml:space="preserve"> </v>
      </c>
    </row>
    <row r="991" spans="1:4" x14ac:dyDescent="0.3">
      <c r="A991" s="70"/>
      <c r="B991" s="70"/>
      <c r="D991" s="101" t="str">
        <f t="shared" si="16"/>
        <v xml:space="preserve"> </v>
      </c>
    </row>
    <row r="992" spans="1:4" x14ac:dyDescent="0.3">
      <c r="A992" s="70"/>
      <c r="B992" s="70"/>
      <c r="D992" s="101" t="str">
        <f t="shared" si="16"/>
        <v xml:space="preserve"> </v>
      </c>
    </row>
    <row r="993" spans="1:4" x14ac:dyDescent="0.3">
      <c r="A993" s="70"/>
      <c r="B993" s="70"/>
      <c r="D993" s="101" t="str">
        <f t="shared" si="16"/>
        <v xml:space="preserve"> </v>
      </c>
    </row>
    <row r="994" spans="1:4" x14ac:dyDescent="0.3">
      <c r="A994" s="70"/>
      <c r="B994" s="70"/>
      <c r="D994" s="101" t="str">
        <f t="shared" si="16"/>
        <v xml:space="preserve"> </v>
      </c>
    </row>
    <row r="995" spans="1:4" x14ac:dyDescent="0.3">
      <c r="A995" s="70"/>
      <c r="B995" s="70"/>
      <c r="D995" s="101" t="str">
        <f t="shared" si="16"/>
        <v xml:space="preserve"> </v>
      </c>
    </row>
    <row r="996" spans="1:4" x14ac:dyDescent="0.3">
      <c r="A996" s="70"/>
      <c r="B996" s="70"/>
      <c r="D996" s="101" t="str">
        <f t="shared" si="16"/>
        <v xml:space="preserve"> </v>
      </c>
    </row>
    <row r="997" spans="1:4" x14ac:dyDescent="0.3">
      <c r="A997" s="70"/>
      <c r="B997" s="70"/>
      <c r="D997" s="101" t="str">
        <f t="shared" si="16"/>
        <v xml:space="preserve"> </v>
      </c>
    </row>
    <row r="998" spans="1:4" x14ac:dyDescent="0.3">
      <c r="A998" s="70"/>
      <c r="B998" s="70"/>
      <c r="D998" s="101" t="str">
        <f t="shared" si="16"/>
        <v xml:space="preserve"> </v>
      </c>
    </row>
    <row r="999" spans="1:4" x14ac:dyDescent="0.3">
      <c r="A999" s="70"/>
      <c r="B999" s="70"/>
      <c r="D999" s="101" t="str">
        <f t="shared" si="16"/>
        <v xml:space="preserve"> </v>
      </c>
    </row>
    <row r="1000" spans="1:4" x14ac:dyDescent="0.3">
      <c r="A1000" s="70"/>
      <c r="B1000" s="70"/>
      <c r="D1000" s="101" t="str">
        <f t="shared" si="16"/>
        <v xml:space="preserve"> </v>
      </c>
    </row>
    <row r="1001" spans="1:4" x14ac:dyDescent="0.3">
      <c r="A1001" s="70"/>
      <c r="B1001" s="70"/>
      <c r="D1001" s="101" t="str">
        <f t="shared" si="16"/>
        <v xml:space="preserve"> </v>
      </c>
    </row>
    <row r="1002" spans="1:4" x14ac:dyDescent="0.3">
      <c r="A1002" s="70"/>
      <c r="B1002" s="70"/>
      <c r="D1002" s="101" t="str">
        <f t="shared" si="16"/>
        <v xml:space="preserve"> </v>
      </c>
    </row>
    <row r="1003" spans="1:4" x14ac:dyDescent="0.3">
      <c r="A1003" s="70"/>
      <c r="B1003" s="70"/>
      <c r="D1003" s="101" t="str">
        <f t="shared" si="16"/>
        <v xml:space="preserve"> </v>
      </c>
    </row>
    <row r="1004" spans="1:4" x14ac:dyDescent="0.3">
      <c r="A1004" s="70"/>
      <c r="B1004" s="70"/>
      <c r="D1004" s="101" t="str">
        <f t="shared" si="16"/>
        <v xml:space="preserve"> </v>
      </c>
    </row>
    <row r="1005" spans="1:4" x14ac:dyDescent="0.3">
      <c r="A1005" s="70"/>
      <c r="B1005" s="70"/>
      <c r="D1005" s="101" t="str">
        <f t="shared" si="16"/>
        <v xml:space="preserve"> </v>
      </c>
    </row>
    <row r="1006" spans="1:4" x14ac:dyDescent="0.3">
      <c r="A1006" s="70"/>
      <c r="B1006" s="70"/>
      <c r="D1006" s="101" t="str">
        <f t="shared" si="16"/>
        <v xml:space="preserve"> </v>
      </c>
    </row>
    <row r="1007" spans="1:4" x14ac:dyDescent="0.3">
      <c r="A1007" s="70"/>
      <c r="B1007" s="70"/>
      <c r="D1007" s="101" t="str">
        <f t="shared" si="16"/>
        <v xml:space="preserve"> </v>
      </c>
    </row>
    <row r="1008" spans="1:4" x14ac:dyDescent="0.3">
      <c r="A1008" s="70"/>
      <c r="B1008" s="70"/>
      <c r="D1008" s="101" t="str">
        <f t="shared" si="16"/>
        <v xml:space="preserve"> </v>
      </c>
    </row>
    <row r="1009" spans="1:4" x14ac:dyDescent="0.3">
      <c r="A1009" s="70"/>
      <c r="B1009" s="70"/>
      <c r="D1009" s="101" t="str">
        <f t="shared" si="16"/>
        <v xml:space="preserve"> </v>
      </c>
    </row>
    <row r="1010" spans="1:4" x14ac:dyDescent="0.3">
      <c r="A1010" s="70"/>
      <c r="B1010" s="70"/>
      <c r="D1010" s="101" t="str">
        <f t="shared" si="16"/>
        <v xml:space="preserve"> </v>
      </c>
    </row>
    <row r="1011" spans="1:4" x14ac:dyDescent="0.3">
      <c r="A1011" s="70"/>
      <c r="B1011" s="70"/>
      <c r="D1011" s="101" t="str">
        <f t="shared" si="16"/>
        <v xml:space="preserve"> </v>
      </c>
    </row>
    <row r="1012" spans="1:4" x14ac:dyDescent="0.3">
      <c r="A1012" s="70"/>
      <c r="B1012" s="70"/>
      <c r="D1012" s="101" t="str">
        <f t="shared" si="16"/>
        <v xml:space="preserve"> </v>
      </c>
    </row>
    <row r="1013" spans="1:4" x14ac:dyDescent="0.3">
      <c r="A1013" s="70"/>
      <c r="B1013" s="70"/>
      <c r="D1013" s="101" t="str">
        <f t="shared" si="16"/>
        <v xml:space="preserve"> </v>
      </c>
    </row>
    <row r="1014" spans="1:4" x14ac:dyDescent="0.3">
      <c r="A1014" s="70"/>
      <c r="B1014" s="70"/>
      <c r="D1014" s="101" t="str">
        <f t="shared" si="16"/>
        <v xml:space="preserve"> </v>
      </c>
    </row>
    <row r="1015" spans="1:4" x14ac:dyDescent="0.3">
      <c r="A1015" s="70"/>
      <c r="B1015" s="70"/>
      <c r="D1015" s="101" t="str">
        <f t="shared" si="16"/>
        <v xml:space="preserve"> </v>
      </c>
    </row>
    <row r="1016" spans="1:4" x14ac:dyDescent="0.3">
      <c r="A1016" s="70"/>
      <c r="B1016" s="70"/>
      <c r="D1016" s="101" t="str">
        <f t="shared" si="16"/>
        <v xml:space="preserve"> </v>
      </c>
    </row>
    <row r="1017" spans="1:4" x14ac:dyDescent="0.3">
      <c r="A1017" s="70"/>
      <c r="B1017" s="70"/>
      <c r="D1017" s="101" t="str">
        <f t="shared" si="16"/>
        <v xml:space="preserve"> </v>
      </c>
    </row>
    <row r="1018" spans="1:4" x14ac:dyDescent="0.3">
      <c r="A1018" s="70"/>
      <c r="B1018" s="70"/>
      <c r="D1018" s="101" t="str">
        <f t="shared" si="16"/>
        <v xml:space="preserve"> </v>
      </c>
    </row>
    <row r="1019" spans="1:4" x14ac:dyDescent="0.3">
      <c r="A1019" s="70"/>
      <c r="B1019" s="70"/>
      <c r="D1019" s="101" t="str">
        <f t="shared" si="16"/>
        <v xml:space="preserve"> </v>
      </c>
    </row>
    <row r="1020" spans="1:4" x14ac:dyDescent="0.3">
      <c r="A1020" s="70"/>
      <c r="B1020" s="70"/>
      <c r="D1020" s="101" t="str">
        <f t="shared" si="16"/>
        <v xml:space="preserve"> </v>
      </c>
    </row>
    <row r="1021" spans="1:4" x14ac:dyDescent="0.3">
      <c r="A1021" s="70"/>
      <c r="B1021" s="70"/>
      <c r="D1021" s="101" t="str">
        <f t="shared" si="16"/>
        <v xml:space="preserve"> </v>
      </c>
    </row>
    <row r="1022" spans="1:4" x14ac:dyDescent="0.3">
      <c r="A1022" s="70"/>
      <c r="B1022" s="70"/>
      <c r="D1022" s="101" t="str">
        <f t="shared" si="16"/>
        <v xml:space="preserve"> </v>
      </c>
    </row>
    <row r="1023" spans="1:4" x14ac:dyDescent="0.3">
      <c r="A1023" s="70"/>
      <c r="B1023" s="70"/>
      <c r="D1023" s="101" t="str">
        <f t="shared" si="16"/>
        <v xml:space="preserve"> </v>
      </c>
    </row>
    <row r="1024" spans="1:4" x14ac:dyDescent="0.3">
      <c r="A1024" s="70"/>
      <c r="B1024" s="70"/>
      <c r="D1024" s="101" t="str">
        <f t="shared" si="16"/>
        <v xml:space="preserve"> </v>
      </c>
    </row>
    <row r="1025" spans="1:4" x14ac:dyDescent="0.3">
      <c r="A1025" s="70"/>
      <c r="B1025" s="70"/>
      <c r="D1025" s="101" t="str">
        <f t="shared" si="16"/>
        <v xml:space="preserve"> </v>
      </c>
    </row>
    <row r="1026" spans="1:4" x14ac:dyDescent="0.3">
      <c r="A1026" s="70"/>
      <c r="B1026" s="70"/>
      <c r="D1026" s="101" t="str">
        <f t="shared" si="16"/>
        <v xml:space="preserve"> </v>
      </c>
    </row>
    <row r="1027" spans="1:4" x14ac:dyDescent="0.3">
      <c r="A1027" s="70"/>
      <c r="B1027" s="70"/>
      <c r="D1027" s="101" t="str">
        <f t="shared" si="16"/>
        <v xml:space="preserve"> </v>
      </c>
    </row>
    <row r="1028" spans="1:4" x14ac:dyDescent="0.3">
      <c r="A1028" s="70"/>
      <c r="B1028" s="70"/>
      <c r="D1028" s="101" t="str">
        <f t="shared" ref="D1028:D1091" si="17">A1028&amp;" "&amp;B1028</f>
        <v xml:space="preserve"> </v>
      </c>
    </row>
    <row r="1029" spans="1:4" x14ac:dyDescent="0.3">
      <c r="A1029" s="70"/>
      <c r="B1029" s="70"/>
      <c r="D1029" s="101" t="str">
        <f t="shared" si="17"/>
        <v xml:space="preserve"> </v>
      </c>
    </row>
    <row r="1030" spans="1:4" x14ac:dyDescent="0.3">
      <c r="A1030" s="70"/>
      <c r="B1030" s="70"/>
      <c r="D1030" s="101" t="str">
        <f t="shared" si="17"/>
        <v xml:space="preserve"> </v>
      </c>
    </row>
    <row r="1031" spans="1:4" x14ac:dyDescent="0.3">
      <c r="A1031" s="70"/>
      <c r="B1031" s="70"/>
      <c r="D1031" s="101" t="str">
        <f t="shared" si="17"/>
        <v xml:space="preserve"> </v>
      </c>
    </row>
    <row r="1032" spans="1:4" x14ac:dyDescent="0.3">
      <c r="A1032" s="70"/>
      <c r="B1032" s="70"/>
      <c r="D1032" s="101" t="str">
        <f t="shared" si="17"/>
        <v xml:space="preserve"> </v>
      </c>
    </row>
    <row r="1033" spans="1:4" x14ac:dyDescent="0.3">
      <c r="A1033" s="70"/>
      <c r="B1033" s="70"/>
      <c r="D1033" s="101" t="str">
        <f t="shared" si="17"/>
        <v xml:space="preserve"> </v>
      </c>
    </row>
    <row r="1034" spans="1:4" x14ac:dyDescent="0.3">
      <c r="A1034" s="70"/>
      <c r="B1034" s="70"/>
      <c r="D1034" s="101" t="str">
        <f t="shared" si="17"/>
        <v xml:space="preserve"> </v>
      </c>
    </row>
    <row r="1035" spans="1:4" x14ac:dyDescent="0.3">
      <c r="A1035" s="70"/>
      <c r="B1035" s="70"/>
      <c r="D1035" s="101" t="str">
        <f t="shared" si="17"/>
        <v xml:space="preserve"> </v>
      </c>
    </row>
    <row r="1036" spans="1:4" x14ac:dyDescent="0.3">
      <c r="A1036" s="70"/>
      <c r="B1036" s="70"/>
      <c r="D1036" s="101" t="str">
        <f t="shared" si="17"/>
        <v xml:space="preserve"> </v>
      </c>
    </row>
    <row r="1037" spans="1:4" x14ac:dyDescent="0.3">
      <c r="A1037" s="70"/>
      <c r="B1037" s="70"/>
      <c r="D1037" s="101" t="str">
        <f t="shared" si="17"/>
        <v xml:space="preserve"> </v>
      </c>
    </row>
    <row r="1038" spans="1:4" x14ac:dyDescent="0.3">
      <c r="A1038" s="70"/>
      <c r="B1038" s="70"/>
      <c r="D1038" s="101" t="str">
        <f t="shared" si="17"/>
        <v xml:space="preserve"> </v>
      </c>
    </row>
    <row r="1039" spans="1:4" x14ac:dyDescent="0.3">
      <c r="A1039" s="70"/>
      <c r="B1039" s="70"/>
      <c r="D1039" s="101" t="str">
        <f t="shared" si="17"/>
        <v xml:space="preserve"> </v>
      </c>
    </row>
    <row r="1040" spans="1:4" x14ac:dyDescent="0.3">
      <c r="A1040" s="70"/>
      <c r="B1040" s="70"/>
      <c r="D1040" s="101" t="str">
        <f t="shared" si="17"/>
        <v xml:space="preserve"> </v>
      </c>
    </row>
    <row r="1041" spans="1:4" x14ac:dyDescent="0.3">
      <c r="A1041" s="70"/>
      <c r="B1041" s="70"/>
      <c r="D1041" s="101" t="str">
        <f t="shared" si="17"/>
        <v xml:space="preserve"> </v>
      </c>
    </row>
    <row r="1042" spans="1:4" x14ac:dyDescent="0.3">
      <c r="A1042" s="70"/>
      <c r="B1042" s="70"/>
      <c r="D1042" s="101" t="str">
        <f t="shared" si="17"/>
        <v xml:space="preserve"> </v>
      </c>
    </row>
    <row r="1043" spans="1:4" x14ac:dyDescent="0.3">
      <c r="A1043" s="70"/>
      <c r="B1043" s="70"/>
      <c r="D1043" s="101" t="str">
        <f t="shared" si="17"/>
        <v xml:space="preserve"> </v>
      </c>
    </row>
    <row r="1044" spans="1:4" x14ac:dyDescent="0.3">
      <c r="A1044" s="70"/>
      <c r="B1044" s="70"/>
      <c r="D1044" s="101" t="str">
        <f t="shared" si="17"/>
        <v xml:space="preserve"> </v>
      </c>
    </row>
    <row r="1045" spans="1:4" x14ac:dyDescent="0.3">
      <c r="A1045" s="70"/>
      <c r="B1045" s="70"/>
      <c r="D1045" s="101" t="str">
        <f t="shared" si="17"/>
        <v xml:space="preserve"> </v>
      </c>
    </row>
    <row r="1046" spans="1:4" x14ac:dyDescent="0.3">
      <c r="A1046" s="70"/>
      <c r="B1046" s="70"/>
      <c r="D1046" s="101" t="str">
        <f t="shared" si="17"/>
        <v xml:space="preserve"> </v>
      </c>
    </row>
    <row r="1047" spans="1:4" x14ac:dyDescent="0.3">
      <c r="A1047" s="70"/>
      <c r="B1047" s="70"/>
      <c r="D1047" s="101" t="str">
        <f t="shared" si="17"/>
        <v xml:space="preserve"> </v>
      </c>
    </row>
    <row r="1048" spans="1:4" x14ac:dyDescent="0.3">
      <c r="A1048" s="70"/>
      <c r="B1048" s="70"/>
      <c r="D1048" s="101" t="str">
        <f t="shared" si="17"/>
        <v xml:space="preserve"> </v>
      </c>
    </row>
    <row r="1049" spans="1:4" x14ac:dyDescent="0.3">
      <c r="A1049" s="70"/>
      <c r="B1049" s="70"/>
      <c r="D1049" s="101" t="str">
        <f t="shared" si="17"/>
        <v xml:space="preserve"> </v>
      </c>
    </row>
    <row r="1050" spans="1:4" x14ac:dyDescent="0.3">
      <c r="A1050" s="70"/>
      <c r="B1050" s="70"/>
      <c r="D1050" s="101" t="str">
        <f t="shared" si="17"/>
        <v xml:space="preserve"> </v>
      </c>
    </row>
    <row r="1051" spans="1:4" x14ac:dyDescent="0.3">
      <c r="A1051" s="70"/>
      <c r="B1051" s="70"/>
      <c r="D1051" s="101" t="str">
        <f t="shared" si="17"/>
        <v xml:space="preserve"> </v>
      </c>
    </row>
    <row r="1052" spans="1:4" x14ac:dyDescent="0.3">
      <c r="A1052" s="70"/>
      <c r="B1052" s="70"/>
      <c r="D1052" s="101" t="str">
        <f t="shared" si="17"/>
        <v xml:space="preserve"> </v>
      </c>
    </row>
    <row r="1053" spans="1:4" x14ac:dyDescent="0.3">
      <c r="A1053" s="70"/>
      <c r="B1053" s="70"/>
      <c r="D1053" s="101" t="str">
        <f t="shared" si="17"/>
        <v xml:space="preserve"> </v>
      </c>
    </row>
    <row r="1054" spans="1:4" x14ac:dyDescent="0.3">
      <c r="A1054" s="70"/>
      <c r="B1054" s="70"/>
      <c r="D1054" s="101" t="str">
        <f t="shared" si="17"/>
        <v xml:space="preserve"> </v>
      </c>
    </row>
    <row r="1055" spans="1:4" x14ac:dyDescent="0.3">
      <c r="A1055" s="70"/>
      <c r="B1055" s="70"/>
      <c r="D1055" s="101" t="str">
        <f t="shared" si="17"/>
        <v xml:space="preserve"> </v>
      </c>
    </row>
    <row r="1056" spans="1:4" x14ac:dyDescent="0.3">
      <c r="A1056" s="70"/>
      <c r="B1056" s="70"/>
      <c r="D1056" s="101" t="str">
        <f t="shared" si="17"/>
        <v xml:space="preserve"> </v>
      </c>
    </row>
    <row r="1057" spans="1:4" x14ac:dyDescent="0.3">
      <c r="A1057" s="70"/>
      <c r="B1057" s="70"/>
      <c r="D1057" s="101" t="str">
        <f t="shared" si="17"/>
        <v xml:space="preserve"> </v>
      </c>
    </row>
    <row r="1058" spans="1:4" x14ac:dyDescent="0.3">
      <c r="A1058" s="70"/>
      <c r="B1058" s="70"/>
      <c r="D1058" s="101" t="str">
        <f t="shared" si="17"/>
        <v xml:space="preserve"> </v>
      </c>
    </row>
    <row r="1059" spans="1:4" x14ac:dyDescent="0.3">
      <c r="A1059" s="70"/>
      <c r="B1059" s="70"/>
      <c r="D1059" s="101" t="str">
        <f t="shared" si="17"/>
        <v xml:space="preserve"> </v>
      </c>
    </row>
    <row r="1060" spans="1:4" x14ac:dyDescent="0.3">
      <c r="A1060" s="70"/>
      <c r="B1060" s="70"/>
      <c r="D1060" s="101" t="str">
        <f t="shared" si="17"/>
        <v xml:space="preserve"> </v>
      </c>
    </row>
    <row r="1061" spans="1:4" x14ac:dyDescent="0.3">
      <c r="A1061" s="70"/>
      <c r="B1061" s="70"/>
      <c r="D1061" s="101" t="str">
        <f t="shared" si="17"/>
        <v xml:space="preserve"> </v>
      </c>
    </row>
    <row r="1062" spans="1:4" x14ac:dyDescent="0.3">
      <c r="A1062" s="70"/>
      <c r="B1062" s="70"/>
      <c r="D1062" s="101" t="str">
        <f t="shared" si="17"/>
        <v xml:space="preserve"> </v>
      </c>
    </row>
    <row r="1063" spans="1:4" x14ac:dyDescent="0.3">
      <c r="A1063" s="70"/>
      <c r="B1063" s="70"/>
      <c r="D1063" s="101" t="str">
        <f t="shared" si="17"/>
        <v xml:space="preserve"> </v>
      </c>
    </row>
    <row r="1064" spans="1:4" x14ac:dyDescent="0.3">
      <c r="A1064" s="70"/>
      <c r="B1064" s="70"/>
      <c r="D1064" s="101" t="str">
        <f t="shared" si="17"/>
        <v xml:space="preserve"> </v>
      </c>
    </row>
    <row r="1065" spans="1:4" x14ac:dyDescent="0.3">
      <c r="A1065" s="70"/>
      <c r="B1065" s="70"/>
      <c r="D1065" s="101" t="str">
        <f t="shared" si="17"/>
        <v xml:space="preserve"> </v>
      </c>
    </row>
    <row r="1066" spans="1:4" x14ac:dyDescent="0.3">
      <c r="A1066" s="70"/>
      <c r="B1066" s="70"/>
      <c r="D1066" s="101" t="str">
        <f t="shared" si="17"/>
        <v xml:space="preserve"> </v>
      </c>
    </row>
    <row r="1067" spans="1:4" x14ac:dyDescent="0.3">
      <c r="A1067" s="70"/>
      <c r="B1067" s="70"/>
      <c r="D1067" s="101" t="str">
        <f t="shared" si="17"/>
        <v xml:space="preserve"> </v>
      </c>
    </row>
    <row r="1068" spans="1:4" x14ac:dyDescent="0.3">
      <c r="A1068" s="70"/>
      <c r="B1068" s="70"/>
      <c r="D1068" s="101" t="str">
        <f t="shared" si="17"/>
        <v xml:space="preserve"> </v>
      </c>
    </row>
    <row r="1069" spans="1:4" x14ac:dyDescent="0.3">
      <c r="A1069" s="70"/>
      <c r="B1069" s="70"/>
      <c r="D1069" s="101" t="str">
        <f t="shared" si="17"/>
        <v xml:space="preserve"> </v>
      </c>
    </row>
    <row r="1070" spans="1:4" x14ac:dyDescent="0.3">
      <c r="A1070" s="70"/>
      <c r="B1070" s="70"/>
      <c r="D1070" s="101" t="str">
        <f t="shared" si="17"/>
        <v xml:space="preserve"> </v>
      </c>
    </row>
    <row r="1071" spans="1:4" x14ac:dyDescent="0.3">
      <c r="A1071" s="70"/>
      <c r="B1071" s="70"/>
      <c r="D1071" s="101" t="str">
        <f t="shared" si="17"/>
        <v xml:space="preserve"> </v>
      </c>
    </row>
    <row r="1072" spans="1:4" x14ac:dyDescent="0.3">
      <c r="A1072" s="70"/>
      <c r="B1072" s="70"/>
      <c r="D1072" s="101" t="str">
        <f t="shared" si="17"/>
        <v xml:space="preserve"> </v>
      </c>
    </row>
    <row r="1073" spans="1:4" x14ac:dyDescent="0.3">
      <c r="A1073" s="70"/>
      <c r="B1073" s="70"/>
      <c r="D1073" s="101" t="str">
        <f t="shared" si="17"/>
        <v xml:space="preserve"> </v>
      </c>
    </row>
    <row r="1074" spans="1:4" x14ac:dyDescent="0.3">
      <c r="A1074" s="70"/>
      <c r="B1074" s="70"/>
      <c r="D1074" s="101" t="str">
        <f t="shared" si="17"/>
        <v xml:space="preserve"> </v>
      </c>
    </row>
    <row r="1075" spans="1:4" x14ac:dyDescent="0.3">
      <c r="A1075" s="70"/>
      <c r="B1075" s="70"/>
      <c r="D1075" s="101" t="str">
        <f t="shared" si="17"/>
        <v xml:space="preserve"> </v>
      </c>
    </row>
    <row r="1076" spans="1:4" x14ac:dyDescent="0.3">
      <c r="A1076" s="70"/>
      <c r="B1076" s="70"/>
      <c r="D1076" s="101" t="str">
        <f t="shared" si="17"/>
        <v xml:space="preserve"> </v>
      </c>
    </row>
    <row r="1077" spans="1:4" x14ac:dyDescent="0.3">
      <c r="A1077" s="70"/>
      <c r="B1077" s="70"/>
      <c r="D1077" s="101" t="str">
        <f t="shared" si="17"/>
        <v xml:space="preserve"> </v>
      </c>
    </row>
    <row r="1078" spans="1:4" x14ac:dyDescent="0.3">
      <c r="A1078" s="70"/>
      <c r="B1078" s="70"/>
      <c r="D1078" s="101" t="str">
        <f t="shared" si="17"/>
        <v xml:space="preserve"> </v>
      </c>
    </row>
    <row r="1079" spans="1:4" x14ac:dyDescent="0.3">
      <c r="A1079" s="70"/>
      <c r="B1079" s="70"/>
      <c r="D1079" s="101" t="str">
        <f t="shared" si="17"/>
        <v xml:space="preserve"> </v>
      </c>
    </row>
    <row r="1080" spans="1:4" x14ac:dyDescent="0.3">
      <c r="A1080" s="70"/>
      <c r="B1080" s="70"/>
      <c r="D1080" s="101" t="str">
        <f t="shared" si="17"/>
        <v xml:space="preserve"> </v>
      </c>
    </row>
    <row r="1081" spans="1:4" x14ac:dyDescent="0.3">
      <c r="A1081" s="70"/>
      <c r="B1081" s="70"/>
      <c r="D1081" s="101" t="str">
        <f t="shared" si="17"/>
        <v xml:space="preserve"> </v>
      </c>
    </row>
    <row r="1082" spans="1:4" x14ac:dyDescent="0.3">
      <c r="A1082" s="70"/>
      <c r="B1082" s="70"/>
      <c r="D1082" s="101" t="str">
        <f t="shared" si="17"/>
        <v xml:space="preserve"> </v>
      </c>
    </row>
    <row r="1083" spans="1:4" x14ac:dyDescent="0.3">
      <c r="A1083" s="70"/>
      <c r="B1083" s="70"/>
      <c r="D1083" s="101" t="str">
        <f t="shared" si="17"/>
        <v xml:space="preserve"> </v>
      </c>
    </row>
    <row r="1084" spans="1:4" x14ac:dyDescent="0.3">
      <c r="A1084" s="70"/>
      <c r="B1084" s="70"/>
      <c r="D1084" s="101" t="str">
        <f t="shared" si="17"/>
        <v xml:space="preserve"> </v>
      </c>
    </row>
    <row r="1085" spans="1:4" x14ac:dyDescent="0.3">
      <c r="A1085" s="70"/>
      <c r="B1085" s="70"/>
      <c r="D1085" s="101" t="str">
        <f t="shared" si="17"/>
        <v xml:space="preserve"> </v>
      </c>
    </row>
    <row r="1086" spans="1:4" x14ac:dyDescent="0.3">
      <c r="A1086" s="70"/>
      <c r="B1086" s="70"/>
      <c r="D1086" s="101" t="str">
        <f t="shared" si="17"/>
        <v xml:space="preserve"> </v>
      </c>
    </row>
    <row r="1087" spans="1:4" x14ac:dyDescent="0.3">
      <c r="A1087" s="70"/>
      <c r="B1087" s="70"/>
      <c r="D1087" s="101" t="str">
        <f t="shared" si="17"/>
        <v xml:space="preserve"> </v>
      </c>
    </row>
    <row r="1088" spans="1:4" x14ac:dyDescent="0.3">
      <c r="A1088" s="70"/>
      <c r="B1088" s="70"/>
      <c r="D1088" s="101" t="str">
        <f t="shared" si="17"/>
        <v xml:space="preserve"> </v>
      </c>
    </row>
    <row r="1089" spans="1:4" x14ac:dyDescent="0.3">
      <c r="A1089" s="70"/>
      <c r="B1089" s="70"/>
      <c r="D1089" s="101" t="str">
        <f t="shared" si="17"/>
        <v xml:space="preserve"> </v>
      </c>
    </row>
    <row r="1090" spans="1:4" x14ac:dyDescent="0.3">
      <c r="A1090" s="70"/>
      <c r="B1090" s="70"/>
      <c r="D1090" s="101" t="str">
        <f t="shared" si="17"/>
        <v xml:space="preserve"> </v>
      </c>
    </row>
    <row r="1091" spans="1:4" x14ac:dyDescent="0.3">
      <c r="A1091" s="70"/>
      <c r="B1091" s="70"/>
      <c r="D1091" s="101" t="str">
        <f t="shared" si="17"/>
        <v xml:space="preserve"> </v>
      </c>
    </row>
    <row r="1092" spans="1:4" x14ac:dyDescent="0.3">
      <c r="A1092" s="70"/>
      <c r="B1092" s="70"/>
      <c r="D1092" s="101" t="str">
        <f t="shared" ref="D1092:D1155" si="18">A1092&amp;" "&amp;B1092</f>
        <v xml:space="preserve"> </v>
      </c>
    </row>
    <row r="1093" spans="1:4" x14ac:dyDescent="0.3">
      <c r="A1093" s="70"/>
      <c r="B1093" s="70"/>
      <c r="D1093" s="101" t="str">
        <f t="shared" si="18"/>
        <v xml:space="preserve"> </v>
      </c>
    </row>
    <row r="1094" spans="1:4" x14ac:dyDescent="0.3">
      <c r="A1094" s="70"/>
      <c r="B1094" s="70"/>
      <c r="D1094" s="101" t="str">
        <f t="shared" si="18"/>
        <v xml:space="preserve"> </v>
      </c>
    </row>
    <row r="1095" spans="1:4" x14ac:dyDescent="0.3">
      <c r="A1095" s="70"/>
      <c r="B1095" s="70"/>
      <c r="D1095" s="101" t="str">
        <f t="shared" si="18"/>
        <v xml:space="preserve"> </v>
      </c>
    </row>
    <row r="1096" spans="1:4" x14ac:dyDescent="0.3">
      <c r="A1096" s="70"/>
      <c r="B1096" s="70"/>
      <c r="D1096" s="101" t="str">
        <f t="shared" si="18"/>
        <v xml:space="preserve"> </v>
      </c>
    </row>
    <row r="1097" spans="1:4" x14ac:dyDescent="0.3">
      <c r="A1097" s="70"/>
      <c r="B1097" s="70"/>
      <c r="D1097" s="101" t="str">
        <f t="shared" si="18"/>
        <v xml:space="preserve"> </v>
      </c>
    </row>
    <row r="1098" spans="1:4" x14ac:dyDescent="0.3">
      <c r="A1098" s="70"/>
      <c r="B1098" s="70"/>
      <c r="D1098" s="101" t="str">
        <f t="shared" si="18"/>
        <v xml:space="preserve"> </v>
      </c>
    </row>
    <row r="1099" spans="1:4" x14ac:dyDescent="0.3">
      <c r="A1099" s="70"/>
      <c r="B1099" s="70"/>
      <c r="D1099" s="101" t="str">
        <f t="shared" si="18"/>
        <v xml:space="preserve"> </v>
      </c>
    </row>
    <row r="1100" spans="1:4" x14ac:dyDescent="0.3">
      <c r="A1100" s="70"/>
      <c r="B1100" s="70"/>
      <c r="D1100" s="101" t="str">
        <f t="shared" si="18"/>
        <v xml:space="preserve"> </v>
      </c>
    </row>
    <row r="1101" spans="1:4" x14ac:dyDescent="0.3">
      <c r="A1101" s="70"/>
      <c r="B1101" s="70"/>
      <c r="D1101" s="101" t="str">
        <f t="shared" si="18"/>
        <v xml:space="preserve"> </v>
      </c>
    </row>
    <row r="1102" spans="1:4" x14ac:dyDescent="0.3">
      <c r="A1102" s="70"/>
      <c r="B1102" s="70"/>
      <c r="D1102" s="101" t="str">
        <f t="shared" si="18"/>
        <v xml:space="preserve"> </v>
      </c>
    </row>
    <row r="1103" spans="1:4" x14ac:dyDescent="0.3">
      <c r="A1103" s="70"/>
      <c r="B1103" s="70"/>
      <c r="D1103" s="101" t="str">
        <f t="shared" si="18"/>
        <v xml:space="preserve"> </v>
      </c>
    </row>
    <row r="1104" spans="1:4" x14ac:dyDescent="0.3">
      <c r="A1104" s="70"/>
      <c r="B1104" s="70"/>
      <c r="D1104" s="101" t="str">
        <f t="shared" si="18"/>
        <v xml:space="preserve"> </v>
      </c>
    </row>
    <row r="1105" spans="1:4" x14ac:dyDescent="0.3">
      <c r="A1105" s="70"/>
      <c r="B1105" s="70"/>
      <c r="D1105" s="101" t="str">
        <f t="shared" si="18"/>
        <v xml:space="preserve"> </v>
      </c>
    </row>
    <row r="1106" spans="1:4" x14ac:dyDescent="0.3">
      <c r="A1106" s="70"/>
      <c r="B1106" s="70"/>
      <c r="D1106" s="101" t="str">
        <f t="shared" si="18"/>
        <v xml:space="preserve"> </v>
      </c>
    </row>
    <row r="1107" spans="1:4" x14ac:dyDescent="0.3">
      <c r="A1107" s="70"/>
      <c r="B1107" s="70"/>
      <c r="D1107" s="101" t="str">
        <f t="shared" si="18"/>
        <v xml:space="preserve"> </v>
      </c>
    </row>
    <row r="1108" spans="1:4" x14ac:dyDescent="0.3">
      <c r="A1108" s="70"/>
      <c r="B1108" s="70"/>
      <c r="D1108" s="101" t="str">
        <f t="shared" si="18"/>
        <v xml:space="preserve"> </v>
      </c>
    </row>
    <row r="1109" spans="1:4" x14ac:dyDescent="0.3">
      <c r="A1109" s="70"/>
      <c r="B1109" s="70"/>
      <c r="D1109" s="101" t="str">
        <f t="shared" si="18"/>
        <v xml:space="preserve"> </v>
      </c>
    </row>
    <row r="1110" spans="1:4" x14ac:dyDescent="0.3">
      <c r="A1110" s="70"/>
      <c r="B1110" s="70"/>
      <c r="D1110" s="101" t="str">
        <f t="shared" si="18"/>
        <v xml:space="preserve"> </v>
      </c>
    </row>
    <row r="1111" spans="1:4" x14ac:dyDescent="0.3">
      <c r="A1111" s="70"/>
      <c r="B1111" s="70"/>
      <c r="D1111" s="101" t="str">
        <f t="shared" si="18"/>
        <v xml:space="preserve"> </v>
      </c>
    </row>
    <row r="1112" spans="1:4" x14ac:dyDescent="0.3">
      <c r="A1112" s="70"/>
      <c r="B1112" s="70"/>
      <c r="D1112" s="101" t="str">
        <f t="shared" si="18"/>
        <v xml:space="preserve"> </v>
      </c>
    </row>
    <row r="1113" spans="1:4" x14ac:dyDescent="0.3">
      <c r="A1113" s="70"/>
      <c r="B1113" s="70"/>
      <c r="D1113" s="101" t="str">
        <f t="shared" si="18"/>
        <v xml:space="preserve"> </v>
      </c>
    </row>
    <row r="1114" spans="1:4" x14ac:dyDescent="0.3">
      <c r="A1114" s="70"/>
      <c r="B1114" s="70"/>
      <c r="D1114" s="101" t="str">
        <f t="shared" si="18"/>
        <v xml:space="preserve"> </v>
      </c>
    </row>
    <row r="1115" spans="1:4" x14ac:dyDescent="0.3">
      <c r="A1115" s="70"/>
      <c r="B1115" s="70"/>
      <c r="D1115" s="101" t="str">
        <f t="shared" si="18"/>
        <v xml:space="preserve"> </v>
      </c>
    </row>
    <row r="1116" spans="1:4" x14ac:dyDescent="0.3">
      <c r="A1116" s="70"/>
      <c r="B1116" s="70"/>
      <c r="D1116" s="101" t="str">
        <f t="shared" si="18"/>
        <v xml:space="preserve"> </v>
      </c>
    </row>
    <row r="1117" spans="1:4" x14ac:dyDescent="0.3">
      <c r="A1117" s="70"/>
      <c r="B1117" s="70"/>
      <c r="D1117" s="101" t="str">
        <f t="shared" si="18"/>
        <v xml:space="preserve"> </v>
      </c>
    </row>
    <row r="1118" spans="1:4" x14ac:dyDescent="0.3">
      <c r="A1118" s="70"/>
      <c r="B1118" s="70"/>
      <c r="D1118" s="101" t="str">
        <f t="shared" si="18"/>
        <v xml:space="preserve"> </v>
      </c>
    </row>
    <row r="1119" spans="1:4" x14ac:dyDescent="0.3">
      <c r="A1119" s="70"/>
      <c r="B1119" s="70"/>
      <c r="D1119" s="101" t="str">
        <f t="shared" si="18"/>
        <v xml:space="preserve"> </v>
      </c>
    </row>
    <row r="1120" spans="1:4" x14ac:dyDescent="0.3">
      <c r="A1120" s="70"/>
      <c r="B1120" s="70"/>
      <c r="D1120" s="101" t="str">
        <f t="shared" si="18"/>
        <v xml:space="preserve"> </v>
      </c>
    </row>
    <row r="1121" spans="1:4" x14ac:dyDescent="0.3">
      <c r="A1121" s="70"/>
      <c r="B1121" s="70"/>
      <c r="D1121" s="101" t="str">
        <f t="shared" si="18"/>
        <v xml:space="preserve"> </v>
      </c>
    </row>
    <row r="1122" spans="1:4" x14ac:dyDescent="0.3">
      <c r="A1122" s="70"/>
      <c r="B1122" s="70"/>
      <c r="D1122" s="101" t="str">
        <f t="shared" si="18"/>
        <v xml:space="preserve"> </v>
      </c>
    </row>
    <row r="1123" spans="1:4" x14ac:dyDescent="0.3">
      <c r="A1123" s="70"/>
      <c r="B1123" s="70"/>
      <c r="D1123" s="101" t="str">
        <f t="shared" si="18"/>
        <v xml:space="preserve"> </v>
      </c>
    </row>
    <row r="1124" spans="1:4" x14ac:dyDescent="0.3">
      <c r="A1124" s="70"/>
      <c r="B1124" s="70"/>
      <c r="D1124" s="101" t="str">
        <f t="shared" si="18"/>
        <v xml:space="preserve"> </v>
      </c>
    </row>
    <row r="1125" spans="1:4" x14ac:dyDescent="0.3">
      <c r="A1125" s="70"/>
      <c r="B1125" s="70"/>
      <c r="D1125" s="101" t="str">
        <f t="shared" si="18"/>
        <v xml:space="preserve"> </v>
      </c>
    </row>
    <row r="1126" spans="1:4" x14ac:dyDescent="0.3">
      <c r="A1126" s="70"/>
      <c r="B1126" s="70"/>
      <c r="D1126" s="101" t="str">
        <f t="shared" si="18"/>
        <v xml:space="preserve"> </v>
      </c>
    </row>
    <row r="1127" spans="1:4" x14ac:dyDescent="0.3">
      <c r="A1127" s="70"/>
      <c r="B1127" s="70"/>
      <c r="D1127" s="101" t="str">
        <f t="shared" si="18"/>
        <v xml:space="preserve"> </v>
      </c>
    </row>
    <row r="1128" spans="1:4" x14ac:dyDescent="0.3">
      <c r="A1128" s="70"/>
      <c r="B1128" s="70"/>
      <c r="D1128" s="101" t="str">
        <f t="shared" si="18"/>
        <v xml:space="preserve"> </v>
      </c>
    </row>
    <row r="1129" spans="1:4" x14ac:dyDescent="0.3">
      <c r="A1129" s="70"/>
      <c r="B1129" s="70"/>
      <c r="D1129" s="101" t="str">
        <f t="shared" si="18"/>
        <v xml:space="preserve"> </v>
      </c>
    </row>
    <row r="1130" spans="1:4" x14ac:dyDescent="0.3">
      <c r="A1130" s="70"/>
      <c r="B1130" s="70"/>
      <c r="D1130" s="101" t="str">
        <f t="shared" si="18"/>
        <v xml:space="preserve"> </v>
      </c>
    </row>
    <row r="1131" spans="1:4" x14ac:dyDescent="0.3">
      <c r="A1131" s="70"/>
      <c r="B1131" s="70"/>
      <c r="D1131" s="101" t="str">
        <f t="shared" si="18"/>
        <v xml:space="preserve"> </v>
      </c>
    </row>
    <row r="1132" spans="1:4" x14ac:dyDescent="0.3">
      <c r="A1132" s="70"/>
      <c r="B1132" s="70"/>
      <c r="D1132" s="101" t="str">
        <f t="shared" si="18"/>
        <v xml:space="preserve"> </v>
      </c>
    </row>
    <row r="1133" spans="1:4" x14ac:dyDescent="0.3">
      <c r="A1133" s="70"/>
      <c r="B1133" s="70"/>
      <c r="D1133" s="101" t="str">
        <f t="shared" si="18"/>
        <v xml:space="preserve"> </v>
      </c>
    </row>
    <row r="1134" spans="1:4" x14ac:dyDescent="0.3">
      <c r="A1134" s="70"/>
      <c r="B1134" s="70"/>
      <c r="D1134" s="101" t="str">
        <f t="shared" si="18"/>
        <v xml:space="preserve"> </v>
      </c>
    </row>
    <row r="1135" spans="1:4" x14ac:dyDescent="0.3">
      <c r="A1135" s="70"/>
      <c r="B1135" s="70"/>
      <c r="D1135" s="101" t="str">
        <f t="shared" si="18"/>
        <v xml:space="preserve"> </v>
      </c>
    </row>
    <row r="1136" spans="1:4" x14ac:dyDescent="0.3">
      <c r="A1136" s="70"/>
      <c r="B1136" s="70"/>
      <c r="D1136" s="101" t="str">
        <f t="shared" si="18"/>
        <v xml:space="preserve"> </v>
      </c>
    </row>
    <row r="1137" spans="1:4" x14ac:dyDescent="0.3">
      <c r="A1137" s="70"/>
      <c r="B1137" s="70"/>
      <c r="D1137" s="101" t="str">
        <f t="shared" si="18"/>
        <v xml:space="preserve"> </v>
      </c>
    </row>
    <row r="1138" spans="1:4" x14ac:dyDescent="0.3">
      <c r="A1138" s="70"/>
      <c r="B1138" s="70"/>
      <c r="D1138" s="101" t="str">
        <f t="shared" si="18"/>
        <v xml:space="preserve"> </v>
      </c>
    </row>
    <row r="1139" spans="1:4" x14ac:dyDescent="0.3">
      <c r="A1139" s="70"/>
      <c r="B1139" s="70"/>
      <c r="D1139" s="101" t="str">
        <f t="shared" si="18"/>
        <v xml:space="preserve"> </v>
      </c>
    </row>
    <row r="1140" spans="1:4" x14ac:dyDescent="0.3">
      <c r="A1140" s="70"/>
      <c r="B1140" s="70"/>
      <c r="D1140" s="101" t="str">
        <f t="shared" si="18"/>
        <v xml:space="preserve"> </v>
      </c>
    </row>
    <row r="1141" spans="1:4" x14ac:dyDescent="0.3">
      <c r="A1141" s="70"/>
      <c r="B1141" s="70"/>
      <c r="D1141" s="101" t="str">
        <f t="shared" si="18"/>
        <v xml:space="preserve"> </v>
      </c>
    </row>
    <row r="1142" spans="1:4" x14ac:dyDescent="0.3">
      <c r="A1142" s="70"/>
      <c r="B1142" s="70"/>
      <c r="D1142" s="101" t="str">
        <f t="shared" si="18"/>
        <v xml:space="preserve"> </v>
      </c>
    </row>
    <row r="1143" spans="1:4" x14ac:dyDescent="0.3">
      <c r="A1143" s="70"/>
      <c r="B1143" s="70"/>
      <c r="D1143" s="101" t="str">
        <f t="shared" si="18"/>
        <v xml:space="preserve"> </v>
      </c>
    </row>
    <row r="1144" spans="1:4" x14ac:dyDescent="0.3">
      <c r="A1144" s="70"/>
      <c r="B1144" s="70"/>
      <c r="D1144" s="101" t="str">
        <f t="shared" si="18"/>
        <v xml:space="preserve"> </v>
      </c>
    </row>
    <row r="1145" spans="1:4" x14ac:dyDescent="0.3">
      <c r="A1145" s="70"/>
      <c r="B1145" s="70"/>
      <c r="D1145" s="101" t="str">
        <f t="shared" si="18"/>
        <v xml:space="preserve"> </v>
      </c>
    </row>
    <row r="1146" spans="1:4" x14ac:dyDescent="0.3">
      <c r="A1146" s="70"/>
      <c r="B1146" s="70"/>
      <c r="D1146" s="101" t="str">
        <f t="shared" si="18"/>
        <v xml:space="preserve"> </v>
      </c>
    </row>
    <row r="1147" spans="1:4" x14ac:dyDescent="0.3">
      <c r="A1147" s="70"/>
      <c r="B1147" s="70"/>
      <c r="D1147" s="101" t="str">
        <f t="shared" si="18"/>
        <v xml:space="preserve"> </v>
      </c>
    </row>
    <row r="1148" spans="1:4" x14ac:dyDescent="0.3">
      <c r="A1148" s="70"/>
      <c r="B1148" s="70"/>
      <c r="D1148" s="101" t="str">
        <f t="shared" si="18"/>
        <v xml:space="preserve"> </v>
      </c>
    </row>
    <row r="1149" spans="1:4" x14ac:dyDescent="0.3">
      <c r="A1149" s="70"/>
      <c r="B1149" s="70"/>
      <c r="D1149" s="101" t="str">
        <f t="shared" si="18"/>
        <v xml:space="preserve"> </v>
      </c>
    </row>
    <row r="1150" spans="1:4" x14ac:dyDescent="0.3">
      <c r="A1150" s="70"/>
      <c r="B1150" s="70"/>
      <c r="D1150" s="101" t="str">
        <f t="shared" si="18"/>
        <v xml:space="preserve"> </v>
      </c>
    </row>
    <row r="1151" spans="1:4" x14ac:dyDescent="0.3">
      <c r="A1151" s="70"/>
      <c r="B1151" s="70"/>
      <c r="D1151" s="101" t="str">
        <f t="shared" si="18"/>
        <v xml:space="preserve"> </v>
      </c>
    </row>
    <row r="1152" spans="1:4" x14ac:dyDescent="0.3">
      <c r="A1152" s="70"/>
      <c r="B1152" s="70"/>
      <c r="D1152" s="101" t="str">
        <f t="shared" si="18"/>
        <v xml:space="preserve"> </v>
      </c>
    </row>
    <row r="1153" spans="1:4" x14ac:dyDescent="0.3">
      <c r="A1153" s="70"/>
      <c r="B1153" s="70"/>
      <c r="D1153" s="101" t="str">
        <f t="shared" si="18"/>
        <v xml:space="preserve"> </v>
      </c>
    </row>
    <row r="1154" spans="1:4" x14ac:dyDescent="0.3">
      <c r="A1154" s="70"/>
      <c r="B1154" s="70"/>
      <c r="D1154" s="101" t="str">
        <f t="shared" si="18"/>
        <v xml:space="preserve"> </v>
      </c>
    </row>
    <row r="1155" spans="1:4" x14ac:dyDescent="0.3">
      <c r="A1155" s="70"/>
      <c r="B1155" s="70"/>
      <c r="D1155" s="101" t="str">
        <f t="shared" si="18"/>
        <v xml:space="preserve"> </v>
      </c>
    </row>
    <row r="1156" spans="1:4" x14ac:dyDescent="0.3">
      <c r="A1156" s="70"/>
      <c r="B1156" s="70"/>
      <c r="D1156" s="101" t="str">
        <f t="shared" ref="D1156:D1219" si="19">A1156&amp;" "&amp;B1156</f>
        <v xml:space="preserve"> </v>
      </c>
    </row>
    <row r="1157" spans="1:4" x14ac:dyDescent="0.3">
      <c r="A1157" s="70"/>
      <c r="B1157" s="70"/>
      <c r="D1157" s="101" t="str">
        <f t="shared" si="19"/>
        <v xml:space="preserve"> </v>
      </c>
    </row>
    <row r="1158" spans="1:4" x14ac:dyDescent="0.3">
      <c r="A1158" s="70"/>
      <c r="B1158" s="70"/>
      <c r="D1158" s="101" t="str">
        <f t="shared" si="19"/>
        <v xml:space="preserve"> </v>
      </c>
    </row>
    <row r="1159" spans="1:4" x14ac:dyDescent="0.3">
      <c r="A1159" s="70"/>
      <c r="B1159" s="70"/>
      <c r="D1159" s="101" t="str">
        <f t="shared" si="19"/>
        <v xml:space="preserve"> </v>
      </c>
    </row>
    <row r="1160" spans="1:4" x14ac:dyDescent="0.3">
      <c r="A1160" s="70"/>
      <c r="B1160" s="70"/>
      <c r="D1160" s="101" t="str">
        <f t="shared" si="19"/>
        <v xml:space="preserve"> </v>
      </c>
    </row>
    <row r="1161" spans="1:4" x14ac:dyDescent="0.3">
      <c r="A1161" s="70"/>
      <c r="B1161" s="70"/>
      <c r="D1161" s="101" t="str">
        <f t="shared" si="19"/>
        <v xml:space="preserve"> </v>
      </c>
    </row>
    <row r="1162" spans="1:4" x14ac:dyDescent="0.3">
      <c r="A1162" s="70"/>
      <c r="B1162" s="70"/>
      <c r="D1162" s="101" t="str">
        <f t="shared" si="19"/>
        <v xml:space="preserve"> </v>
      </c>
    </row>
    <row r="1163" spans="1:4" x14ac:dyDescent="0.3">
      <c r="A1163" s="70"/>
      <c r="B1163" s="70"/>
      <c r="D1163" s="101" t="str">
        <f t="shared" si="19"/>
        <v xml:space="preserve"> </v>
      </c>
    </row>
    <row r="1164" spans="1:4" x14ac:dyDescent="0.3">
      <c r="A1164" s="70"/>
      <c r="B1164" s="70"/>
      <c r="D1164" s="101" t="str">
        <f t="shared" si="19"/>
        <v xml:space="preserve"> </v>
      </c>
    </row>
    <row r="1165" spans="1:4" x14ac:dyDescent="0.3">
      <c r="A1165" s="70"/>
      <c r="B1165" s="70"/>
      <c r="D1165" s="101" t="str">
        <f t="shared" si="19"/>
        <v xml:space="preserve"> </v>
      </c>
    </row>
    <row r="1166" spans="1:4" x14ac:dyDescent="0.3">
      <c r="A1166" s="70"/>
      <c r="B1166" s="70"/>
      <c r="D1166" s="101" t="str">
        <f t="shared" si="19"/>
        <v xml:space="preserve"> </v>
      </c>
    </row>
    <row r="1167" spans="1:4" x14ac:dyDescent="0.3">
      <c r="A1167" s="70"/>
      <c r="B1167" s="70"/>
      <c r="D1167" s="101" t="str">
        <f t="shared" si="19"/>
        <v xml:space="preserve"> </v>
      </c>
    </row>
    <row r="1168" spans="1:4" x14ac:dyDescent="0.3">
      <c r="A1168" s="70"/>
      <c r="B1168" s="70"/>
      <c r="D1168" s="101" t="str">
        <f t="shared" si="19"/>
        <v xml:space="preserve"> </v>
      </c>
    </row>
    <row r="1169" spans="1:4" x14ac:dyDescent="0.3">
      <c r="A1169" s="70"/>
      <c r="B1169" s="70"/>
      <c r="D1169" s="101" t="str">
        <f t="shared" si="19"/>
        <v xml:space="preserve"> </v>
      </c>
    </row>
    <row r="1170" spans="1:4" x14ac:dyDescent="0.3">
      <c r="A1170" s="70"/>
      <c r="B1170" s="70"/>
      <c r="D1170" s="101" t="str">
        <f t="shared" si="19"/>
        <v xml:space="preserve"> </v>
      </c>
    </row>
    <row r="1171" spans="1:4" x14ac:dyDescent="0.3">
      <c r="A1171" s="70"/>
      <c r="B1171" s="70"/>
      <c r="D1171" s="101" t="str">
        <f t="shared" si="19"/>
        <v xml:space="preserve"> </v>
      </c>
    </row>
    <row r="1172" spans="1:4" x14ac:dyDescent="0.3">
      <c r="A1172" s="70"/>
      <c r="B1172" s="70"/>
      <c r="D1172" s="101" t="str">
        <f t="shared" si="19"/>
        <v xml:space="preserve"> </v>
      </c>
    </row>
    <row r="1173" spans="1:4" x14ac:dyDescent="0.3">
      <c r="A1173" s="70"/>
      <c r="B1173" s="70"/>
      <c r="D1173" s="101" t="str">
        <f t="shared" si="19"/>
        <v xml:space="preserve"> </v>
      </c>
    </row>
    <row r="1174" spans="1:4" x14ac:dyDescent="0.3">
      <c r="A1174" s="70"/>
      <c r="B1174" s="70"/>
      <c r="D1174" s="101" t="str">
        <f t="shared" si="19"/>
        <v xml:space="preserve"> </v>
      </c>
    </row>
    <row r="1175" spans="1:4" x14ac:dyDescent="0.3">
      <c r="A1175" s="70"/>
      <c r="B1175" s="70"/>
      <c r="D1175" s="101" t="str">
        <f t="shared" si="19"/>
        <v xml:space="preserve"> </v>
      </c>
    </row>
    <row r="1176" spans="1:4" x14ac:dyDescent="0.3">
      <c r="A1176" s="70"/>
      <c r="B1176" s="70"/>
      <c r="D1176" s="101" t="str">
        <f t="shared" si="19"/>
        <v xml:space="preserve"> </v>
      </c>
    </row>
    <row r="1177" spans="1:4" x14ac:dyDescent="0.3">
      <c r="A1177" s="70"/>
      <c r="B1177" s="70"/>
      <c r="D1177" s="101" t="str">
        <f t="shared" si="19"/>
        <v xml:space="preserve"> </v>
      </c>
    </row>
    <row r="1178" spans="1:4" x14ac:dyDescent="0.3">
      <c r="A1178" s="70"/>
      <c r="B1178" s="70"/>
      <c r="D1178" s="101" t="str">
        <f t="shared" si="19"/>
        <v xml:space="preserve"> </v>
      </c>
    </row>
    <row r="1179" spans="1:4" x14ac:dyDescent="0.3">
      <c r="A1179" s="70"/>
      <c r="B1179" s="70"/>
      <c r="D1179" s="101" t="str">
        <f t="shared" si="19"/>
        <v xml:space="preserve"> </v>
      </c>
    </row>
    <row r="1180" spans="1:4" x14ac:dyDescent="0.3">
      <c r="A1180" s="70"/>
      <c r="B1180" s="70"/>
      <c r="D1180" s="101" t="str">
        <f t="shared" si="19"/>
        <v xml:space="preserve"> </v>
      </c>
    </row>
    <row r="1181" spans="1:4" x14ac:dyDescent="0.3">
      <c r="A1181" s="70"/>
      <c r="B1181" s="70"/>
      <c r="D1181" s="101" t="str">
        <f t="shared" si="19"/>
        <v xml:space="preserve"> </v>
      </c>
    </row>
    <row r="1182" spans="1:4" x14ac:dyDescent="0.3">
      <c r="A1182" s="70"/>
      <c r="B1182" s="70"/>
      <c r="D1182" s="101" t="str">
        <f t="shared" si="19"/>
        <v xml:space="preserve"> </v>
      </c>
    </row>
    <row r="1183" spans="1:4" x14ac:dyDescent="0.3">
      <c r="A1183" s="70"/>
      <c r="B1183" s="70"/>
      <c r="D1183" s="101" t="str">
        <f t="shared" si="19"/>
        <v xml:space="preserve"> </v>
      </c>
    </row>
    <row r="1184" spans="1:4" x14ac:dyDescent="0.3">
      <c r="A1184" s="70"/>
      <c r="B1184" s="70"/>
      <c r="D1184" s="101" t="str">
        <f t="shared" si="19"/>
        <v xml:space="preserve"> </v>
      </c>
    </row>
    <row r="1185" spans="1:4" x14ac:dyDescent="0.3">
      <c r="A1185" s="70"/>
      <c r="B1185" s="70"/>
      <c r="D1185" s="101" t="str">
        <f t="shared" si="19"/>
        <v xml:space="preserve"> </v>
      </c>
    </row>
    <row r="1186" spans="1:4" x14ac:dyDescent="0.3">
      <c r="A1186" s="70"/>
      <c r="B1186" s="70"/>
      <c r="D1186" s="101" t="str">
        <f t="shared" si="19"/>
        <v xml:space="preserve"> </v>
      </c>
    </row>
    <row r="1187" spans="1:4" x14ac:dyDescent="0.3">
      <c r="A1187" s="70"/>
      <c r="B1187" s="70"/>
      <c r="D1187" s="101" t="str">
        <f t="shared" si="19"/>
        <v xml:space="preserve"> </v>
      </c>
    </row>
    <row r="1188" spans="1:4" x14ac:dyDescent="0.3">
      <c r="A1188" s="70"/>
      <c r="B1188" s="70"/>
      <c r="D1188" s="101" t="str">
        <f t="shared" si="19"/>
        <v xml:space="preserve"> </v>
      </c>
    </row>
    <row r="1189" spans="1:4" x14ac:dyDescent="0.3">
      <c r="A1189" s="70"/>
      <c r="B1189" s="70"/>
      <c r="D1189" s="101" t="str">
        <f t="shared" si="19"/>
        <v xml:space="preserve"> </v>
      </c>
    </row>
    <row r="1190" spans="1:4" x14ac:dyDescent="0.3">
      <c r="A1190" s="70"/>
      <c r="B1190" s="70"/>
      <c r="D1190" s="101" t="str">
        <f t="shared" si="19"/>
        <v xml:space="preserve"> </v>
      </c>
    </row>
    <row r="1191" spans="1:4" x14ac:dyDescent="0.3">
      <c r="A1191" s="70"/>
      <c r="B1191" s="70"/>
      <c r="D1191" s="101" t="str">
        <f t="shared" si="19"/>
        <v xml:space="preserve"> </v>
      </c>
    </row>
    <row r="1192" spans="1:4" x14ac:dyDescent="0.3">
      <c r="A1192" s="70"/>
      <c r="B1192" s="70"/>
      <c r="D1192" s="101" t="str">
        <f t="shared" si="19"/>
        <v xml:space="preserve"> </v>
      </c>
    </row>
    <row r="1193" spans="1:4" x14ac:dyDescent="0.3">
      <c r="A1193" s="70"/>
      <c r="B1193" s="70"/>
      <c r="D1193" s="101" t="str">
        <f t="shared" si="19"/>
        <v xml:space="preserve"> </v>
      </c>
    </row>
    <row r="1194" spans="1:4" x14ac:dyDescent="0.3">
      <c r="A1194" s="70"/>
      <c r="B1194" s="70"/>
      <c r="D1194" s="101" t="str">
        <f t="shared" si="19"/>
        <v xml:space="preserve"> </v>
      </c>
    </row>
    <row r="1195" spans="1:4" x14ac:dyDescent="0.3">
      <c r="A1195" s="70"/>
      <c r="B1195" s="70"/>
      <c r="D1195" s="101" t="str">
        <f t="shared" si="19"/>
        <v xml:space="preserve"> </v>
      </c>
    </row>
    <row r="1196" spans="1:4" x14ac:dyDescent="0.3">
      <c r="A1196" s="70"/>
      <c r="B1196" s="70"/>
      <c r="D1196" s="101" t="str">
        <f t="shared" si="19"/>
        <v xml:space="preserve"> </v>
      </c>
    </row>
    <row r="1197" spans="1:4" x14ac:dyDescent="0.3">
      <c r="A1197" s="70"/>
      <c r="B1197" s="70"/>
      <c r="D1197" s="101" t="str">
        <f t="shared" si="19"/>
        <v xml:space="preserve"> </v>
      </c>
    </row>
    <row r="1198" spans="1:4" x14ac:dyDescent="0.3">
      <c r="A1198" s="70"/>
      <c r="B1198" s="70"/>
      <c r="D1198" s="101" t="str">
        <f t="shared" si="19"/>
        <v xml:space="preserve"> </v>
      </c>
    </row>
    <row r="1199" spans="1:4" x14ac:dyDescent="0.3">
      <c r="A1199" s="70"/>
      <c r="B1199" s="70"/>
      <c r="D1199" s="101" t="str">
        <f t="shared" si="19"/>
        <v xml:space="preserve"> </v>
      </c>
    </row>
    <row r="1200" spans="1:4" x14ac:dyDescent="0.3">
      <c r="A1200" s="70"/>
      <c r="B1200" s="70"/>
      <c r="D1200" s="101" t="str">
        <f t="shared" si="19"/>
        <v xml:space="preserve"> </v>
      </c>
    </row>
    <row r="1201" spans="1:4" x14ac:dyDescent="0.3">
      <c r="A1201" s="70"/>
      <c r="B1201" s="70"/>
      <c r="D1201" s="101" t="str">
        <f t="shared" si="19"/>
        <v xml:space="preserve"> </v>
      </c>
    </row>
    <row r="1202" spans="1:4" x14ac:dyDescent="0.3">
      <c r="A1202" s="70"/>
      <c r="B1202" s="70"/>
      <c r="D1202" s="101" t="str">
        <f t="shared" si="19"/>
        <v xml:space="preserve"> </v>
      </c>
    </row>
    <row r="1203" spans="1:4" x14ac:dyDescent="0.3">
      <c r="A1203" s="70"/>
      <c r="B1203" s="70"/>
      <c r="D1203" s="101" t="str">
        <f t="shared" si="19"/>
        <v xml:space="preserve"> </v>
      </c>
    </row>
    <row r="1204" spans="1:4" x14ac:dyDescent="0.3">
      <c r="A1204" s="70"/>
      <c r="B1204" s="70"/>
      <c r="D1204" s="101" t="str">
        <f t="shared" si="19"/>
        <v xml:space="preserve"> </v>
      </c>
    </row>
    <row r="1205" spans="1:4" x14ac:dyDescent="0.3">
      <c r="A1205" s="70"/>
      <c r="B1205" s="70"/>
      <c r="D1205" s="101" t="str">
        <f t="shared" si="19"/>
        <v xml:space="preserve"> </v>
      </c>
    </row>
    <row r="1206" spans="1:4" x14ac:dyDescent="0.3">
      <c r="A1206" s="70"/>
      <c r="B1206" s="70"/>
      <c r="D1206" s="101" t="str">
        <f t="shared" si="19"/>
        <v xml:space="preserve"> </v>
      </c>
    </row>
    <row r="1207" spans="1:4" x14ac:dyDescent="0.3">
      <c r="A1207" s="70"/>
      <c r="B1207" s="70"/>
      <c r="D1207" s="101" t="str">
        <f t="shared" si="19"/>
        <v xml:space="preserve"> </v>
      </c>
    </row>
    <row r="1208" spans="1:4" x14ac:dyDescent="0.3">
      <c r="A1208" s="70"/>
      <c r="B1208" s="70"/>
      <c r="D1208" s="101" t="str">
        <f t="shared" si="19"/>
        <v xml:space="preserve"> </v>
      </c>
    </row>
    <row r="1209" spans="1:4" x14ac:dyDescent="0.3">
      <c r="A1209" s="70"/>
      <c r="B1209" s="70"/>
      <c r="D1209" s="101" t="str">
        <f t="shared" si="19"/>
        <v xml:space="preserve"> </v>
      </c>
    </row>
    <row r="1210" spans="1:4" x14ac:dyDescent="0.3">
      <c r="A1210" s="70"/>
      <c r="B1210" s="70"/>
      <c r="D1210" s="101" t="str">
        <f t="shared" si="19"/>
        <v xml:space="preserve"> </v>
      </c>
    </row>
    <row r="1211" spans="1:4" x14ac:dyDescent="0.3">
      <c r="A1211" s="70"/>
      <c r="B1211" s="70"/>
      <c r="D1211" s="101" t="str">
        <f t="shared" si="19"/>
        <v xml:space="preserve"> </v>
      </c>
    </row>
    <row r="1212" spans="1:4" x14ac:dyDescent="0.3">
      <c r="A1212" s="70"/>
      <c r="B1212" s="70"/>
      <c r="D1212" s="101" t="str">
        <f t="shared" si="19"/>
        <v xml:space="preserve"> </v>
      </c>
    </row>
    <row r="1213" spans="1:4" x14ac:dyDescent="0.3">
      <c r="A1213" s="70"/>
      <c r="B1213" s="70"/>
      <c r="D1213" s="101" t="str">
        <f t="shared" si="19"/>
        <v xml:space="preserve"> </v>
      </c>
    </row>
    <row r="1214" spans="1:4" x14ac:dyDescent="0.3">
      <c r="A1214" s="70"/>
      <c r="B1214" s="70"/>
      <c r="D1214" s="101" t="str">
        <f t="shared" si="19"/>
        <v xml:space="preserve"> </v>
      </c>
    </row>
    <row r="1215" spans="1:4" x14ac:dyDescent="0.3">
      <c r="A1215" s="70"/>
      <c r="B1215" s="70"/>
      <c r="D1215" s="101" t="str">
        <f t="shared" si="19"/>
        <v xml:space="preserve"> </v>
      </c>
    </row>
    <row r="1216" spans="1:4" x14ac:dyDescent="0.3">
      <c r="A1216" s="70"/>
      <c r="B1216" s="70"/>
      <c r="D1216" s="101" t="str">
        <f t="shared" si="19"/>
        <v xml:space="preserve"> </v>
      </c>
    </row>
    <row r="1217" spans="1:4" x14ac:dyDescent="0.3">
      <c r="A1217" s="70"/>
      <c r="B1217" s="70"/>
      <c r="D1217" s="101" t="str">
        <f t="shared" si="19"/>
        <v xml:space="preserve"> </v>
      </c>
    </row>
    <row r="1218" spans="1:4" x14ac:dyDescent="0.3">
      <c r="A1218" s="70"/>
      <c r="B1218" s="70"/>
      <c r="D1218" s="101" t="str">
        <f t="shared" si="19"/>
        <v xml:space="preserve"> </v>
      </c>
    </row>
    <row r="1219" spans="1:4" x14ac:dyDescent="0.3">
      <c r="A1219" s="70"/>
      <c r="B1219" s="70"/>
      <c r="D1219" s="101" t="str">
        <f t="shared" si="19"/>
        <v xml:space="preserve"> </v>
      </c>
    </row>
    <row r="1220" spans="1:4" x14ac:dyDescent="0.3">
      <c r="A1220" s="70"/>
      <c r="B1220" s="70"/>
      <c r="D1220" s="101" t="str">
        <f t="shared" ref="D1220:D1283" si="20">A1220&amp;" "&amp;B1220</f>
        <v xml:space="preserve"> </v>
      </c>
    </row>
    <row r="1221" spans="1:4" x14ac:dyDescent="0.3">
      <c r="A1221" s="70"/>
      <c r="B1221" s="70"/>
      <c r="D1221" s="101" t="str">
        <f t="shared" si="20"/>
        <v xml:space="preserve"> </v>
      </c>
    </row>
    <row r="1222" spans="1:4" x14ac:dyDescent="0.3">
      <c r="A1222" s="70"/>
      <c r="B1222" s="70"/>
      <c r="D1222" s="101" t="str">
        <f t="shared" si="20"/>
        <v xml:space="preserve"> </v>
      </c>
    </row>
    <row r="1223" spans="1:4" x14ac:dyDescent="0.3">
      <c r="A1223" s="70"/>
      <c r="B1223" s="70"/>
      <c r="D1223" s="101" t="str">
        <f t="shared" si="20"/>
        <v xml:space="preserve"> </v>
      </c>
    </row>
    <row r="1224" spans="1:4" x14ac:dyDescent="0.3">
      <c r="A1224" s="70"/>
      <c r="B1224" s="70"/>
      <c r="D1224" s="101" t="str">
        <f t="shared" si="20"/>
        <v xml:space="preserve"> </v>
      </c>
    </row>
    <row r="1225" spans="1:4" x14ac:dyDescent="0.3">
      <c r="A1225" s="70"/>
      <c r="B1225" s="70"/>
      <c r="D1225" s="101" t="str">
        <f t="shared" si="20"/>
        <v xml:space="preserve"> </v>
      </c>
    </row>
    <row r="1226" spans="1:4" x14ac:dyDescent="0.3">
      <c r="A1226" s="70"/>
      <c r="B1226" s="70"/>
      <c r="D1226" s="101" t="str">
        <f t="shared" si="20"/>
        <v xml:space="preserve"> </v>
      </c>
    </row>
    <row r="1227" spans="1:4" x14ac:dyDescent="0.3">
      <c r="A1227" s="70"/>
      <c r="B1227" s="70"/>
      <c r="D1227" s="101" t="str">
        <f t="shared" si="20"/>
        <v xml:space="preserve"> </v>
      </c>
    </row>
    <row r="1228" spans="1:4" x14ac:dyDescent="0.3">
      <c r="A1228" s="70"/>
      <c r="B1228" s="70"/>
      <c r="D1228" s="101" t="str">
        <f t="shared" si="20"/>
        <v xml:space="preserve"> </v>
      </c>
    </row>
    <row r="1229" spans="1:4" x14ac:dyDescent="0.3">
      <c r="A1229" s="70"/>
      <c r="B1229" s="70"/>
      <c r="D1229" s="101" t="str">
        <f t="shared" si="20"/>
        <v xml:space="preserve"> </v>
      </c>
    </row>
    <row r="1230" spans="1:4" x14ac:dyDescent="0.3">
      <c r="A1230" s="70"/>
      <c r="B1230" s="70"/>
      <c r="D1230" s="101" t="str">
        <f t="shared" si="20"/>
        <v xml:space="preserve"> </v>
      </c>
    </row>
    <row r="1231" spans="1:4" x14ac:dyDescent="0.3">
      <c r="A1231" s="70"/>
      <c r="B1231" s="70"/>
      <c r="D1231" s="101" t="str">
        <f t="shared" si="20"/>
        <v xml:space="preserve"> </v>
      </c>
    </row>
    <row r="1232" spans="1:4" x14ac:dyDescent="0.3">
      <c r="A1232" s="70"/>
      <c r="B1232" s="70"/>
      <c r="D1232" s="101" t="str">
        <f t="shared" si="20"/>
        <v xml:space="preserve"> </v>
      </c>
    </row>
    <row r="1233" spans="1:4" x14ac:dyDescent="0.3">
      <c r="A1233" s="70"/>
      <c r="B1233" s="70"/>
      <c r="D1233" s="101" t="str">
        <f t="shared" si="20"/>
        <v xml:space="preserve"> </v>
      </c>
    </row>
    <row r="1234" spans="1:4" x14ac:dyDescent="0.3">
      <c r="A1234" s="70"/>
      <c r="B1234" s="70"/>
      <c r="D1234" s="101" t="str">
        <f t="shared" si="20"/>
        <v xml:space="preserve"> </v>
      </c>
    </row>
    <row r="1235" spans="1:4" x14ac:dyDescent="0.3">
      <c r="A1235" s="70"/>
      <c r="B1235" s="70"/>
      <c r="D1235" s="101" t="str">
        <f t="shared" si="20"/>
        <v xml:space="preserve"> </v>
      </c>
    </row>
    <row r="1236" spans="1:4" x14ac:dyDescent="0.3">
      <c r="A1236" s="70"/>
      <c r="B1236" s="70"/>
      <c r="D1236" s="101" t="str">
        <f t="shared" si="20"/>
        <v xml:space="preserve"> </v>
      </c>
    </row>
    <row r="1237" spans="1:4" x14ac:dyDescent="0.3">
      <c r="A1237" s="70"/>
      <c r="B1237" s="70"/>
      <c r="D1237" s="101" t="str">
        <f t="shared" si="20"/>
        <v xml:space="preserve"> </v>
      </c>
    </row>
    <row r="1238" spans="1:4" x14ac:dyDescent="0.3">
      <c r="A1238" s="70"/>
      <c r="B1238" s="70"/>
      <c r="D1238" s="101" t="str">
        <f t="shared" si="20"/>
        <v xml:space="preserve"> </v>
      </c>
    </row>
    <row r="1239" spans="1:4" x14ac:dyDescent="0.3">
      <c r="A1239" s="70"/>
      <c r="B1239" s="70"/>
      <c r="D1239" s="101" t="str">
        <f t="shared" si="20"/>
        <v xml:space="preserve"> </v>
      </c>
    </row>
    <row r="1240" spans="1:4" x14ac:dyDescent="0.3">
      <c r="A1240" s="70"/>
      <c r="B1240" s="70"/>
      <c r="D1240" s="101" t="str">
        <f t="shared" si="20"/>
        <v xml:space="preserve"> </v>
      </c>
    </row>
    <row r="1241" spans="1:4" x14ac:dyDescent="0.3">
      <c r="A1241" s="70"/>
      <c r="B1241" s="70"/>
      <c r="D1241" s="101" t="str">
        <f t="shared" si="20"/>
        <v xml:space="preserve"> </v>
      </c>
    </row>
    <row r="1242" spans="1:4" x14ac:dyDescent="0.3">
      <c r="A1242" s="70"/>
      <c r="B1242" s="70"/>
      <c r="D1242" s="101" t="str">
        <f t="shared" si="20"/>
        <v xml:space="preserve"> </v>
      </c>
    </row>
    <row r="1243" spans="1:4" x14ac:dyDescent="0.3">
      <c r="A1243" s="70"/>
      <c r="B1243" s="70"/>
      <c r="D1243" s="101" t="str">
        <f t="shared" si="20"/>
        <v xml:space="preserve"> </v>
      </c>
    </row>
    <row r="1244" spans="1:4" x14ac:dyDescent="0.3">
      <c r="A1244" s="70"/>
      <c r="B1244" s="70"/>
      <c r="D1244" s="101" t="str">
        <f t="shared" si="20"/>
        <v xml:space="preserve"> </v>
      </c>
    </row>
    <row r="1245" spans="1:4" x14ac:dyDescent="0.3">
      <c r="A1245" s="70"/>
      <c r="B1245" s="70"/>
      <c r="D1245" s="101" t="str">
        <f t="shared" si="20"/>
        <v xml:space="preserve"> </v>
      </c>
    </row>
    <row r="1246" spans="1:4" x14ac:dyDescent="0.3">
      <c r="A1246" s="70"/>
      <c r="B1246" s="70"/>
      <c r="D1246" s="101" t="str">
        <f t="shared" si="20"/>
        <v xml:space="preserve"> </v>
      </c>
    </row>
    <row r="1247" spans="1:4" x14ac:dyDescent="0.3">
      <c r="A1247" s="70"/>
      <c r="B1247" s="70"/>
      <c r="D1247" s="101" t="str">
        <f t="shared" si="20"/>
        <v xml:space="preserve"> </v>
      </c>
    </row>
    <row r="1248" spans="1:4" x14ac:dyDescent="0.3">
      <c r="A1248" s="70"/>
      <c r="B1248" s="70"/>
      <c r="D1248" s="101" t="str">
        <f t="shared" si="20"/>
        <v xml:space="preserve"> </v>
      </c>
    </row>
    <row r="1249" spans="1:4" x14ac:dyDescent="0.3">
      <c r="A1249" s="70"/>
      <c r="B1249" s="70"/>
      <c r="D1249" s="101" t="str">
        <f t="shared" si="20"/>
        <v xml:space="preserve"> </v>
      </c>
    </row>
    <row r="1250" spans="1:4" x14ac:dyDescent="0.3">
      <c r="A1250" s="70"/>
      <c r="B1250" s="70"/>
      <c r="D1250" s="101" t="str">
        <f t="shared" si="20"/>
        <v xml:space="preserve"> </v>
      </c>
    </row>
    <row r="1251" spans="1:4" x14ac:dyDescent="0.3">
      <c r="A1251" s="70"/>
      <c r="B1251" s="70"/>
      <c r="D1251" s="101" t="str">
        <f t="shared" si="20"/>
        <v xml:space="preserve"> </v>
      </c>
    </row>
    <row r="1252" spans="1:4" x14ac:dyDescent="0.3">
      <c r="A1252" s="70"/>
      <c r="B1252" s="70"/>
      <c r="D1252" s="101" t="str">
        <f t="shared" si="20"/>
        <v xml:space="preserve"> </v>
      </c>
    </row>
    <row r="1253" spans="1:4" x14ac:dyDescent="0.3">
      <c r="A1253" s="70"/>
      <c r="B1253" s="70"/>
      <c r="D1253" s="101" t="str">
        <f t="shared" si="20"/>
        <v xml:space="preserve"> </v>
      </c>
    </row>
    <row r="1254" spans="1:4" x14ac:dyDescent="0.3">
      <c r="A1254" s="70"/>
      <c r="B1254" s="70"/>
      <c r="D1254" s="101" t="str">
        <f t="shared" si="20"/>
        <v xml:space="preserve"> </v>
      </c>
    </row>
    <row r="1255" spans="1:4" x14ac:dyDescent="0.3">
      <c r="A1255" s="70"/>
      <c r="B1255" s="70"/>
      <c r="D1255" s="101" t="str">
        <f t="shared" si="20"/>
        <v xml:space="preserve"> </v>
      </c>
    </row>
    <row r="1256" spans="1:4" x14ac:dyDescent="0.3">
      <c r="A1256" s="70"/>
      <c r="B1256" s="70"/>
      <c r="D1256" s="101" t="str">
        <f t="shared" si="20"/>
        <v xml:space="preserve"> </v>
      </c>
    </row>
    <row r="1257" spans="1:4" x14ac:dyDescent="0.3">
      <c r="A1257" s="70"/>
      <c r="B1257" s="70"/>
      <c r="D1257" s="101" t="str">
        <f t="shared" si="20"/>
        <v xml:space="preserve"> </v>
      </c>
    </row>
    <row r="1258" spans="1:4" x14ac:dyDescent="0.3">
      <c r="A1258" s="70"/>
      <c r="B1258" s="70"/>
      <c r="D1258" s="101" t="str">
        <f t="shared" si="20"/>
        <v xml:space="preserve"> </v>
      </c>
    </row>
    <row r="1259" spans="1:4" x14ac:dyDescent="0.3">
      <c r="A1259" s="70"/>
      <c r="B1259" s="70"/>
      <c r="D1259" s="101" t="str">
        <f t="shared" si="20"/>
        <v xml:space="preserve"> </v>
      </c>
    </row>
    <row r="1260" spans="1:4" x14ac:dyDescent="0.3">
      <c r="A1260" s="70"/>
      <c r="B1260" s="70"/>
      <c r="D1260" s="101" t="str">
        <f t="shared" si="20"/>
        <v xml:space="preserve"> </v>
      </c>
    </row>
    <row r="1261" spans="1:4" x14ac:dyDescent="0.3">
      <c r="A1261" s="70"/>
      <c r="B1261" s="70"/>
      <c r="D1261" s="101" t="str">
        <f t="shared" si="20"/>
        <v xml:space="preserve"> </v>
      </c>
    </row>
    <row r="1262" spans="1:4" x14ac:dyDescent="0.3">
      <c r="A1262" s="70"/>
      <c r="B1262" s="70"/>
      <c r="D1262" s="101" t="str">
        <f t="shared" si="20"/>
        <v xml:space="preserve"> </v>
      </c>
    </row>
    <row r="1263" spans="1:4" x14ac:dyDescent="0.3">
      <c r="A1263" s="70"/>
      <c r="B1263" s="70"/>
      <c r="D1263" s="101" t="str">
        <f t="shared" si="20"/>
        <v xml:space="preserve"> </v>
      </c>
    </row>
    <row r="1264" spans="1:4" x14ac:dyDescent="0.3">
      <c r="A1264" s="70"/>
      <c r="B1264" s="70"/>
      <c r="D1264" s="101" t="str">
        <f t="shared" si="20"/>
        <v xml:space="preserve"> </v>
      </c>
    </row>
    <row r="1265" spans="1:4" x14ac:dyDescent="0.3">
      <c r="A1265" s="70"/>
      <c r="B1265" s="70"/>
      <c r="D1265" s="101" t="str">
        <f t="shared" si="20"/>
        <v xml:space="preserve"> </v>
      </c>
    </row>
    <row r="1266" spans="1:4" x14ac:dyDescent="0.3">
      <c r="A1266" s="70"/>
      <c r="B1266" s="70"/>
      <c r="D1266" s="101" t="str">
        <f t="shared" si="20"/>
        <v xml:space="preserve"> </v>
      </c>
    </row>
    <row r="1267" spans="1:4" x14ac:dyDescent="0.3">
      <c r="A1267" s="70"/>
      <c r="B1267" s="70"/>
      <c r="D1267" s="101" t="str">
        <f t="shared" si="20"/>
        <v xml:space="preserve"> </v>
      </c>
    </row>
    <row r="1268" spans="1:4" x14ac:dyDescent="0.3">
      <c r="A1268" s="70"/>
      <c r="B1268" s="70"/>
      <c r="D1268" s="101" t="str">
        <f t="shared" si="20"/>
        <v xml:space="preserve"> </v>
      </c>
    </row>
    <row r="1269" spans="1:4" x14ac:dyDescent="0.3">
      <c r="A1269" s="70"/>
      <c r="B1269" s="70"/>
      <c r="D1269" s="101" t="str">
        <f t="shared" si="20"/>
        <v xml:space="preserve"> </v>
      </c>
    </row>
    <row r="1270" spans="1:4" x14ac:dyDescent="0.3">
      <c r="A1270" s="70"/>
      <c r="B1270" s="70"/>
      <c r="D1270" s="101" t="str">
        <f t="shared" si="20"/>
        <v xml:space="preserve"> </v>
      </c>
    </row>
    <row r="1271" spans="1:4" x14ac:dyDescent="0.3">
      <c r="A1271" s="70"/>
      <c r="B1271" s="70"/>
      <c r="D1271" s="101" t="str">
        <f t="shared" si="20"/>
        <v xml:space="preserve"> </v>
      </c>
    </row>
    <row r="1272" spans="1:4" x14ac:dyDescent="0.3">
      <c r="A1272" s="70"/>
      <c r="B1272" s="70"/>
      <c r="D1272" s="101" t="str">
        <f t="shared" si="20"/>
        <v xml:space="preserve"> </v>
      </c>
    </row>
    <row r="1273" spans="1:4" x14ac:dyDescent="0.3">
      <c r="A1273" s="70"/>
      <c r="B1273" s="70"/>
      <c r="D1273" s="101" t="str">
        <f t="shared" si="20"/>
        <v xml:space="preserve"> </v>
      </c>
    </row>
    <row r="1274" spans="1:4" x14ac:dyDescent="0.3">
      <c r="A1274" s="70"/>
      <c r="B1274" s="70"/>
      <c r="D1274" s="101" t="str">
        <f t="shared" si="20"/>
        <v xml:space="preserve"> </v>
      </c>
    </row>
    <row r="1275" spans="1:4" x14ac:dyDescent="0.3">
      <c r="A1275" s="70"/>
      <c r="B1275" s="70"/>
      <c r="D1275" s="101" t="str">
        <f t="shared" si="20"/>
        <v xml:space="preserve"> </v>
      </c>
    </row>
    <row r="1276" spans="1:4" x14ac:dyDescent="0.3">
      <c r="A1276" s="70"/>
      <c r="B1276" s="70"/>
      <c r="D1276" s="101" t="str">
        <f t="shared" si="20"/>
        <v xml:space="preserve"> </v>
      </c>
    </row>
    <row r="1277" spans="1:4" x14ac:dyDescent="0.3">
      <c r="A1277" s="70"/>
      <c r="B1277" s="70"/>
      <c r="D1277" s="101" t="str">
        <f t="shared" si="20"/>
        <v xml:space="preserve"> </v>
      </c>
    </row>
    <row r="1278" spans="1:4" x14ac:dyDescent="0.3">
      <c r="A1278" s="70"/>
      <c r="B1278" s="70"/>
      <c r="D1278" s="101" t="str">
        <f t="shared" si="20"/>
        <v xml:space="preserve"> </v>
      </c>
    </row>
    <row r="1279" spans="1:4" x14ac:dyDescent="0.3">
      <c r="A1279" s="70"/>
      <c r="B1279" s="70"/>
      <c r="D1279" s="101" t="str">
        <f t="shared" si="20"/>
        <v xml:space="preserve"> </v>
      </c>
    </row>
    <row r="1280" spans="1:4" x14ac:dyDescent="0.3">
      <c r="A1280" s="70"/>
      <c r="B1280" s="70"/>
      <c r="D1280" s="101" t="str">
        <f t="shared" si="20"/>
        <v xml:space="preserve"> </v>
      </c>
    </row>
    <row r="1281" spans="1:4" x14ac:dyDescent="0.3">
      <c r="A1281" s="70"/>
      <c r="B1281" s="70"/>
      <c r="D1281" s="101" t="str">
        <f t="shared" si="20"/>
        <v xml:space="preserve"> </v>
      </c>
    </row>
    <row r="1282" spans="1:4" x14ac:dyDescent="0.3">
      <c r="A1282" s="70"/>
      <c r="B1282" s="70"/>
      <c r="D1282" s="101" t="str">
        <f t="shared" si="20"/>
        <v xml:space="preserve"> </v>
      </c>
    </row>
    <row r="1283" spans="1:4" x14ac:dyDescent="0.3">
      <c r="A1283" s="70"/>
      <c r="B1283" s="70"/>
      <c r="D1283" s="101" t="str">
        <f t="shared" si="20"/>
        <v xml:space="preserve"> </v>
      </c>
    </row>
    <row r="1284" spans="1:4" x14ac:dyDescent="0.3">
      <c r="A1284" s="70"/>
      <c r="B1284" s="70"/>
      <c r="D1284" s="101" t="str">
        <f t="shared" ref="D1284:D1347" si="21">A1284&amp;" "&amp;B1284</f>
        <v xml:space="preserve"> </v>
      </c>
    </row>
    <row r="1285" spans="1:4" x14ac:dyDescent="0.3">
      <c r="A1285" s="70"/>
      <c r="B1285" s="70"/>
      <c r="D1285" s="101" t="str">
        <f t="shared" si="21"/>
        <v xml:space="preserve"> </v>
      </c>
    </row>
    <row r="1286" spans="1:4" x14ac:dyDescent="0.3">
      <c r="A1286" s="70"/>
      <c r="B1286" s="70"/>
      <c r="D1286" s="101" t="str">
        <f t="shared" si="21"/>
        <v xml:space="preserve"> </v>
      </c>
    </row>
    <row r="1287" spans="1:4" x14ac:dyDescent="0.3">
      <c r="A1287" s="70"/>
      <c r="B1287" s="70"/>
      <c r="D1287" s="101" t="str">
        <f t="shared" si="21"/>
        <v xml:space="preserve"> </v>
      </c>
    </row>
    <row r="1288" spans="1:4" x14ac:dyDescent="0.3">
      <c r="A1288" s="70"/>
      <c r="B1288" s="70"/>
      <c r="D1288" s="101" t="str">
        <f t="shared" si="21"/>
        <v xml:space="preserve"> </v>
      </c>
    </row>
    <row r="1289" spans="1:4" x14ac:dyDescent="0.3">
      <c r="A1289" s="70"/>
      <c r="B1289" s="70"/>
      <c r="D1289" s="101" t="str">
        <f t="shared" si="21"/>
        <v xml:space="preserve"> </v>
      </c>
    </row>
    <row r="1290" spans="1:4" x14ac:dyDescent="0.3">
      <c r="A1290" s="70"/>
      <c r="B1290" s="70"/>
      <c r="D1290" s="101" t="str">
        <f t="shared" si="21"/>
        <v xml:space="preserve"> </v>
      </c>
    </row>
    <row r="1291" spans="1:4" x14ac:dyDescent="0.3">
      <c r="A1291" s="70"/>
      <c r="B1291" s="70"/>
      <c r="D1291" s="101" t="str">
        <f t="shared" si="21"/>
        <v xml:space="preserve"> </v>
      </c>
    </row>
    <row r="1292" spans="1:4" x14ac:dyDescent="0.3">
      <c r="A1292" s="70"/>
      <c r="B1292" s="70"/>
      <c r="D1292" s="101" t="str">
        <f t="shared" si="21"/>
        <v xml:space="preserve"> </v>
      </c>
    </row>
    <row r="1293" spans="1:4" x14ac:dyDescent="0.3">
      <c r="A1293" s="70"/>
      <c r="B1293" s="70"/>
      <c r="D1293" s="101" t="str">
        <f t="shared" si="21"/>
        <v xml:space="preserve"> </v>
      </c>
    </row>
    <row r="1294" spans="1:4" x14ac:dyDescent="0.3">
      <c r="A1294" s="70"/>
      <c r="B1294" s="70"/>
      <c r="D1294" s="101" t="str">
        <f t="shared" si="21"/>
        <v xml:space="preserve"> </v>
      </c>
    </row>
    <row r="1295" spans="1:4" x14ac:dyDescent="0.3">
      <c r="A1295" s="70"/>
      <c r="B1295" s="70"/>
      <c r="D1295" s="101" t="str">
        <f t="shared" si="21"/>
        <v xml:space="preserve"> </v>
      </c>
    </row>
    <row r="1296" spans="1:4" x14ac:dyDescent="0.3">
      <c r="A1296" s="70"/>
      <c r="B1296" s="70"/>
      <c r="D1296" s="101" t="str">
        <f t="shared" si="21"/>
        <v xml:space="preserve"> </v>
      </c>
    </row>
    <row r="1297" spans="1:4" x14ac:dyDescent="0.3">
      <c r="A1297" s="70"/>
      <c r="B1297" s="70"/>
      <c r="D1297" s="101" t="str">
        <f t="shared" si="21"/>
        <v xml:space="preserve"> </v>
      </c>
    </row>
    <row r="1298" spans="1:4" x14ac:dyDescent="0.3">
      <c r="A1298" s="70"/>
      <c r="B1298" s="70"/>
      <c r="D1298" s="101" t="str">
        <f t="shared" si="21"/>
        <v xml:space="preserve"> </v>
      </c>
    </row>
    <row r="1299" spans="1:4" x14ac:dyDescent="0.3">
      <c r="A1299" s="70"/>
      <c r="B1299" s="70"/>
      <c r="D1299" s="101" t="str">
        <f t="shared" si="21"/>
        <v xml:space="preserve"> </v>
      </c>
    </row>
    <row r="1300" spans="1:4" x14ac:dyDescent="0.3">
      <c r="A1300" s="70"/>
      <c r="B1300" s="70"/>
      <c r="D1300" s="101" t="str">
        <f t="shared" si="21"/>
        <v xml:space="preserve"> </v>
      </c>
    </row>
    <row r="1301" spans="1:4" x14ac:dyDescent="0.3">
      <c r="A1301" s="70"/>
      <c r="B1301" s="70"/>
      <c r="D1301" s="101" t="str">
        <f t="shared" si="21"/>
        <v xml:space="preserve"> </v>
      </c>
    </row>
    <row r="1302" spans="1:4" x14ac:dyDescent="0.3">
      <c r="A1302" s="70"/>
      <c r="B1302" s="70"/>
      <c r="D1302" s="101" t="str">
        <f t="shared" si="21"/>
        <v xml:space="preserve"> </v>
      </c>
    </row>
    <row r="1303" spans="1:4" x14ac:dyDescent="0.3">
      <c r="A1303" s="70"/>
      <c r="B1303" s="70"/>
      <c r="D1303" s="101" t="str">
        <f t="shared" si="21"/>
        <v xml:space="preserve"> </v>
      </c>
    </row>
    <row r="1304" spans="1:4" x14ac:dyDescent="0.3">
      <c r="A1304" s="70"/>
      <c r="B1304" s="70"/>
      <c r="D1304" s="101" t="str">
        <f t="shared" si="21"/>
        <v xml:space="preserve"> </v>
      </c>
    </row>
    <row r="1305" spans="1:4" x14ac:dyDescent="0.3">
      <c r="A1305" s="70"/>
      <c r="B1305" s="70"/>
      <c r="D1305" s="101" t="str">
        <f t="shared" si="21"/>
        <v xml:space="preserve"> </v>
      </c>
    </row>
    <row r="1306" spans="1:4" x14ac:dyDescent="0.3">
      <c r="A1306" s="70"/>
      <c r="B1306" s="70"/>
      <c r="D1306" s="101" t="str">
        <f t="shared" si="21"/>
        <v xml:space="preserve"> </v>
      </c>
    </row>
    <row r="1307" spans="1:4" x14ac:dyDescent="0.3">
      <c r="A1307" s="70"/>
      <c r="B1307" s="70"/>
      <c r="D1307" s="101" t="str">
        <f t="shared" si="21"/>
        <v xml:space="preserve"> </v>
      </c>
    </row>
    <row r="1308" spans="1:4" x14ac:dyDescent="0.3">
      <c r="A1308" s="70"/>
      <c r="B1308" s="70"/>
      <c r="D1308" s="101" t="str">
        <f t="shared" si="21"/>
        <v xml:space="preserve"> </v>
      </c>
    </row>
    <row r="1309" spans="1:4" x14ac:dyDescent="0.3">
      <c r="A1309" s="70"/>
      <c r="B1309" s="70"/>
      <c r="D1309" s="101" t="str">
        <f t="shared" si="21"/>
        <v xml:space="preserve"> </v>
      </c>
    </row>
    <row r="1310" spans="1:4" x14ac:dyDescent="0.3">
      <c r="A1310" s="70"/>
      <c r="B1310" s="70"/>
      <c r="D1310" s="101" t="str">
        <f t="shared" si="21"/>
        <v xml:space="preserve"> </v>
      </c>
    </row>
    <row r="1311" spans="1:4" x14ac:dyDescent="0.3">
      <c r="A1311" s="70"/>
      <c r="B1311" s="70"/>
      <c r="D1311" s="101" t="str">
        <f t="shared" si="21"/>
        <v xml:space="preserve"> </v>
      </c>
    </row>
    <row r="1312" spans="1:4" x14ac:dyDescent="0.3">
      <c r="A1312" s="70"/>
      <c r="B1312" s="70"/>
      <c r="D1312" s="101" t="str">
        <f t="shared" si="21"/>
        <v xml:space="preserve"> </v>
      </c>
    </row>
    <row r="1313" spans="1:4" x14ac:dyDescent="0.3">
      <c r="A1313" s="70"/>
      <c r="B1313" s="70"/>
      <c r="D1313" s="101" t="str">
        <f t="shared" si="21"/>
        <v xml:space="preserve"> </v>
      </c>
    </row>
    <row r="1314" spans="1:4" x14ac:dyDescent="0.3">
      <c r="A1314" s="70"/>
      <c r="B1314" s="70"/>
      <c r="D1314" s="101" t="str">
        <f t="shared" si="21"/>
        <v xml:space="preserve"> </v>
      </c>
    </row>
    <row r="1315" spans="1:4" x14ac:dyDescent="0.3">
      <c r="A1315" s="70"/>
      <c r="B1315" s="70"/>
      <c r="D1315" s="101" t="str">
        <f t="shared" si="21"/>
        <v xml:space="preserve"> </v>
      </c>
    </row>
    <row r="1316" spans="1:4" x14ac:dyDescent="0.3">
      <c r="A1316" s="70"/>
      <c r="B1316" s="70"/>
      <c r="D1316" s="101" t="str">
        <f t="shared" si="21"/>
        <v xml:space="preserve"> </v>
      </c>
    </row>
    <row r="1317" spans="1:4" x14ac:dyDescent="0.3">
      <c r="A1317" s="70"/>
      <c r="B1317" s="70"/>
      <c r="D1317" s="101" t="str">
        <f t="shared" si="21"/>
        <v xml:space="preserve"> </v>
      </c>
    </row>
    <row r="1318" spans="1:4" x14ac:dyDescent="0.3">
      <c r="A1318" s="70"/>
      <c r="B1318" s="70"/>
      <c r="D1318" s="101" t="str">
        <f t="shared" si="21"/>
        <v xml:space="preserve"> </v>
      </c>
    </row>
    <row r="1319" spans="1:4" x14ac:dyDescent="0.3">
      <c r="A1319" s="70"/>
      <c r="B1319" s="70"/>
      <c r="D1319" s="101" t="str">
        <f t="shared" si="21"/>
        <v xml:space="preserve"> </v>
      </c>
    </row>
    <row r="1320" spans="1:4" x14ac:dyDescent="0.3">
      <c r="A1320" s="70"/>
      <c r="B1320" s="70"/>
      <c r="D1320" s="101" t="str">
        <f t="shared" si="21"/>
        <v xml:space="preserve"> </v>
      </c>
    </row>
    <row r="1321" spans="1:4" x14ac:dyDescent="0.3">
      <c r="A1321" s="70"/>
      <c r="B1321" s="70"/>
      <c r="D1321" s="101" t="str">
        <f t="shared" si="21"/>
        <v xml:space="preserve"> </v>
      </c>
    </row>
    <row r="1322" spans="1:4" x14ac:dyDescent="0.3">
      <c r="A1322" s="70"/>
      <c r="B1322" s="70"/>
      <c r="D1322" s="101" t="str">
        <f t="shared" si="21"/>
        <v xml:space="preserve"> </v>
      </c>
    </row>
    <row r="1323" spans="1:4" x14ac:dyDescent="0.3">
      <c r="A1323" s="70"/>
      <c r="B1323" s="70"/>
      <c r="D1323" s="101" t="str">
        <f t="shared" si="21"/>
        <v xml:space="preserve"> </v>
      </c>
    </row>
    <row r="1324" spans="1:4" x14ac:dyDescent="0.3">
      <c r="A1324" s="70"/>
      <c r="B1324" s="70"/>
      <c r="D1324" s="101" t="str">
        <f t="shared" si="21"/>
        <v xml:space="preserve"> </v>
      </c>
    </row>
    <row r="1325" spans="1:4" x14ac:dyDescent="0.3">
      <c r="A1325" s="70"/>
      <c r="B1325" s="70"/>
      <c r="D1325" s="101" t="str">
        <f t="shared" si="21"/>
        <v xml:space="preserve"> </v>
      </c>
    </row>
    <row r="1326" spans="1:4" x14ac:dyDescent="0.3">
      <c r="A1326" s="70"/>
      <c r="B1326" s="70"/>
      <c r="D1326" s="101" t="str">
        <f t="shared" si="21"/>
        <v xml:space="preserve"> </v>
      </c>
    </row>
    <row r="1327" spans="1:4" x14ac:dyDescent="0.3">
      <c r="A1327" s="70"/>
      <c r="B1327" s="70"/>
      <c r="D1327" s="101" t="str">
        <f t="shared" si="21"/>
        <v xml:space="preserve"> </v>
      </c>
    </row>
    <row r="1328" spans="1:4" x14ac:dyDescent="0.3">
      <c r="A1328" s="70"/>
      <c r="B1328" s="70"/>
      <c r="D1328" s="101" t="str">
        <f t="shared" si="21"/>
        <v xml:space="preserve"> </v>
      </c>
    </row>
    <row r="1329" spans="1:4" x14ac:dyDescent="0.3">
      <c r="A1329" s="70"/>
      <c r="B1329" s="70"/>
      <c r="D1329" s="101" t="str">
        <f t="shared" si="21"/>
        <v xml:space="preserve"> </v>
      </c>
    </row>
    <row r="1330" spans="1:4" x14ac:dyDescent="0.3">
      <c r="A1330" s="70"/>
      <c r="B1330" s="70"/>
      <c r="D1330" s="101" t="str">
        <f t="shared" si="21"/>
        <v xml:space="preserve"> </v>
      </c>
    </row>
    <row r="1331" spans="1:4" x14ac:dyDescent="0.3">
      <c r="A1331" s="70"/>
      <c r="B1331" s="70"/>
      <c r="D1331" s="101" t="str">
        <f t="shared" si="21"/>
        <v xml:space="preserve"> </v>
      </c>
    </row>
    <row r="1332" spans="1:4" x14ac:dyDescent="0.3">
      <c r="A1332" s="70"/>
      <c r="B1332" s="70"/>
      <c r="D1332" s="101" t="str">
        <f t="shared" si="21"/>
        <v xml:space="preserve"> </v>
      </c>
    </row>
    <row r="1333" spans="1:4" x14ac:dyDescent="0.3">
      <c r="A1333" s="70"/>
      <c r="B1333" s="70"/>
      <c r="D1333" s="101" t="str">
        <f t="shared" si="21"/>
        <v xml:space="preserve"> </v>
      </c>
    </row>
    <row r="1334" spans="1:4" x14ac:dyDescent="0.3">
      <c r="A1334" s="70"/>
      <c r="B1334" s="70"/>
      <c r="D1334" s="101" t="str">
        <f t="shared" si="21"/>
        <v xml:space="preserve"> </v>
      </c>
    </row>
    <row r="1335" spans="1:4" x14ac:dyDescent="0.3">
      <c r="A1335" s="70"/>
      <c r="B1335" s="70"/>
      <c r="D1335" s="101" t="str">
        <f t="shared" si="21"/>
        <v xml:space="preserve"> </v>
      </c>
    </row>
    <row r="1336" spans="1:4" x14ac:dyDescent="0.3">
      <c r="A1336" s="70"/>
      <c r="B1336" s="70"/>
      <c r="D1336" s="101" t="str">
        <f t="shared" si="21"/>
        <v xml:space="preserve"> </v>
      </c>
    </row>
    <row r="1337" spans="1:4" x14ac:dyDescent="0.3">
      <c r="A1337" s="70"/>
      <c r="B1337" s="70"/>
      <c r="D1337" s="101" t="str">
        <f t="shared" si="21"/>
        <v xml:space="preserve"> </v>
      </c>
    </row>
    <row r="1338" spans="1:4" x14ac:dyDescent="0.3">
      <c r="A1338" s="70"/>
      <c r="B1338" s="70"/>
      <c r="D1338" s="101" t="str">
        <f t="shared" si="21"/>
        <v xml:space="preserve"> </v>
      </c>
    </row>
    <row r="1339" spans="1:4" x14ac:dyDescent="0.3">
      <c r="A1339" s="70"/>
      <c r="B1339" s="70"/>
      <c r="D1339" s="101" t="str">
        <f t="shared" si="21"/>
        <v xml:space="preserve"> </v>
      </c>
    </row>
    <row r="1340" spans="1:4" x14ac:dyDescent="0.3">
      <c r="A1340" s="70"/>
      <c r="B1340" s="70"/>
      <c r="D1340" s="101" t="str">
        <f t="shared" si="21"/>
        <v xml:space="preserve"> </v>
      </c>
    </row>
    <row r="1341" spans="1:4" x14ac:dyDescent="0.3">
      <c r="A1341" s="70"/>
      <c r="B1341" s="70"/>
      <c r="D1341" s="101" t="str">
        <f t="shared" si="21"/>
        <v xml:space="preserve"> </v>
      </c>
    </row>
    <row r="1342" spans="1:4" x14ac:dyDescent="0.3">
      <c r="A1342" s="70"/>
      <c r="B1342" s="70"/>
      <c r="D1342" s="101" t="str">
        <f t="shared" si="21"/>
        <v xml:space="preserve"> </v>
      </c>
    </row>
    <row r="1343" spans="1:4" x14ac:dyDescent="0.3">
      <c r="A1343" s="70"/>
      <c r="B1343" s="70"/>
      <c r="D1343" s="101" t="str">
        <f t="shared" si="21"/>
        <v xml:space="preserve"> </v>
      </c>
    </row>
    <row r="1344" spans="1:4" x14ac:dyDescent="0.3">
      <c r="A1344" s="70"/>
      <c r="B1344" s="70"/>
      <c r="D1344" s="101" t="str">
        <f t="shared" si="21"/>
        <v xml:space="preserve"> </v>
      </c>
    </row>
    <row r="1345" spans="1:4" x14ac:dyDescent="0.3">
      <c r="A1345" s="70"/>
      <c r="B1345" s="70"/>
      <c r="D1345" s="101" t="str">
        <f t="shared" si="21"/>
        <v xml:space="preserve"> </v>
      </c>
    </row>
    <row r="1346" spans="1:4" x14ac:dyDescent="0.3">
      <c r="A1346" s="70"/>
      <c r="B1346" s="70"/>
      <c r="D1346" s="101" t="str">
        <f t="shared" si="21"/>
        <v xml:space="preserve"> </v>
      </c>
    </row>
    <row r="1347" spans="1:4" x14ac:dyDescent="0.3">
      <c r="A1347" s="70"/>
      <c r="B1347" s="70"/>
      <c r="D1347" s="101" t="str">
        <f t="shared" si="21"/>
        <v xml:space="preserve"> </v>
      </c>
    </row>
    <row r="1348" spans="1:4" x14ac:dyDescent="0.3">
      <c r="A1348" s="70"/>
      <c r="B1348" s="70"/>
      <c r="D1348" s="101" t="str">
        <f t="shared" ref="D1348:D1411" si="22">A1348&amp;" "&amp;B1348</f>
        <v xml:space="preserve"> </v>
      </c>
    </row>
    <row r="1349" spans="1:4" x14ac:dyDescent="0.3">
      <c r="A1349" s="70"/>
      <c r="B1349" s="70"/>
      <c r="D1349" s="101" t="str">
        <f t="shared" si="22"/>
        <v xml:space="preserve"> </v>
      </c>
    </row>
    <row r="1350" spans="1:4" x14ac:dyDescent="0.3">
      <c r="A1350" s="70"/>
      <c r="B1350" s="70"/>
      <c r="D1350" s="101" t="str">
        <f t="shared" si="22"/>
        <v xml:space="preserve"> </v>
      </c>
    </row>
    <row r="1351" spans="1:4" x14ac:dyDescent="0.3">
      <c r="A1351" s="70"/>
      <c r="B1351" s="70"/>
      <c r="D1351" s="101" t="str">
        <f t="shared" si="22"/>
        <v xml:space="preserve"> </v>
      </c>
    </row>
    <row r="1352" spans="1:4" x14ac:dyDescent="0.3">
      <c r="A1352" s="70"/>
      <c r="B1352" s="70"/>
      <c r="D1352" s="101" t="str">
        <f t="shared" si="22"/>
        <v xml:space="preserve"> </v>
      </c>
    </row>
    <row r="1353" spans="1:4" x14ac:dyDescent="0.3">
      <c r="A1353" s="70"/>
      <c r="B1353" s="70"/>
      <c r="D1353" s="101" t="str">
        <f t="shared" si="22"/>
        <v xml:space="preserve"> </v>
      </c>
    </row>
    <row r="1354" spans="1:4" x14ac:dyDescent="0.3">
      <c r="A1354" s="70"/>
      <c r="B1354" s="70"/>
      <c r="D1354" s="101" t="str">
        <f t="shared" si="22"/>
        <v xml:space="preserve"> </v>
      </c>
    </row>
    <row r="1355" spans="1:4" x14ac:dyDescent="0.3">
      <c r="A1355" s="70"/>
      <c r="B1355" s="70"/>
      <c r="D1355" s="101" t="str">
        <f t="shared" si="22"/>
        <v xml:space="preserve"> </v>
      </c>
    </row>
    <row r="1356" spans="1:4" x14ac:dyDescent="0.3">
      <c r="A1356" s="70"/>
      <c r="B1356" s="70"/>
      <c r="D1356" s="101" t="str">
        <f t="shared" si="22"/>
        <v xml:space="preserve"> </v>
      </c>
    </row>
    <row r="1357" spans="1:4" x14ac:dyDescent="0.3">
      <c r="A1357" s="70"/>
      <c r="B1357" s="70"/>
      <c r="D1357" s="101" t="str">
        <f t="shared" si="22"/>
        <v xml:space="preserve"> </v>
      </c>
    </row>
    <row r="1358" spans="1:4" x14ac:dyDescent="0.3">
      <c r="A1358" s="70"/>
      <c r="B1358" s="70"/>
      <c r="D1358" s="101" t="str">
        <f t="shared" si="22"/>
        <v xml:space="preserve"> </v>
      </c>
    </row>
    <row r="1359" spans="1:4" x14ac:dyDescent="0.3">
      <c r="A1359" s="70"/>
      <c r="B1359" s="70"/>
      <c r="D1359" s="101" t="str">
        <f t="shared" si="22"/>
        <v xml:space="preserve"> </v>
      </c>
    </row>
    <row r="1360" spans="1:4" x14ac:dyDescent="0.3">
      <c r="A1360" s="70"/>
      <c r="B1360" s="70"/>
      <c r="D1360" s="101" t="str">
        <f t="shared" si="22"/>
        <v xml:space="preserve"> </v>
      </c>
    </row>
    <row r="1361" spans="1:4" x14ac:dyDescent="0.3">
      <c r="A1361" s="70"/>
      <c r="B1361" s="70"/>
      <c r="D1361" s="101" t="str">
        <f t="shared" si="22"/>
        <v xml:space="preserve"> </v>
      </c>
    </row>
    <row r="1362" spans="1:4" x14ac:dyDescent="0.3">
      <c r="A1362" s="70"/>
      <c r="B1362" s="70"/>
      <c r="D1362" s="101" t="str">
        <f t="shared" si="22"/>
        <v xml:space="preserve"> </v>
      </c>
    </row>
    <row r="1363" spans="1:4" x14ac:dyDescent="0.3">
      <c r="A1363" s="70"/>
      <c r="B1363" s="70"/>
      <c r="D1363" s="101" t="str">
        <f t="shared" si="22"/>
        <v xml:space="preserve"> </v>
      </c>
    </row>
    <row r="1364" spans="1:4" x14ac:dyDescent="0.3">
      <c r="A1364" s="70"/>
      <c r="B1364" s="70"/>
      <c r="D1364" s="101" t="str">
        <f t="shared" si="22"/>
        <v xml:space="preserve"> </v>
      </c>
    </row>
    <row r="1365" spans="1:4" x14ac:dyDescent="0.3">
      <c r="A1365" s="70"/>
      <c r="B1365" s="70"/>
      <c r="D1365" s="101" t="str">
        <f t="shared" si="22"/>
        <v xml:space="preserve"> </v>
      </c>
    </row>
    <row r="1366" spans="1:4" x14ac:dyDescent="0.3">
      <c r="A1366" s="70"/>
      <c r="B1366" s="70"/>
      <c r="D1366" s="101" t="str">
        <f t="shared" si="22"/>
        <v xml:space="preserve"> </v>
      </c>
    </row>
    <row r="1367" spans="1:4" x14ac:dyDescent="0.3">
      <c r="A1367" s="70"/>
      <c r="B1367" s="70"/>
      <c r="D1367" s="101" t="str">
        <f t="shared" si="22"/>
        <v xml:space="preserve"> </v>
      </c>
    </row>
    <row r="1368" spans="1:4" x14ac:dyDescent="0.3">
      <c r="A1368" s="70"/>
      <c r="B1368" s="70"/>
      <c r="D1368" s="101" t="str">
        <f t="shared" si="22"/>
        <v xml:space="preserve"> </v>
      </c>
    </row>
    <row r="1369" spans="1:4" x14ac:dyDescent="0.3">
      <c r="A1369" s="70"/>
      <c r="B1369" s="70"/>
      <c r="D1369" s="101" t="str">
        <f t="shared" si="22"/>
        <v xml:space="preserve"> </v>
      </c>
    </row>
    <row r="1370" spans="1:4" x14ac:dyDescent="0.3">
      <c r="A1370" s="70"/>
      <c r="B1370" s="70"/>
      <c r="D1370" s="101" t="str">
        <f t="shared" si="22"/>
        <v xml:space="preserve"> </v>
      </c>
    </row>
    <row r="1371" spans="1:4" x14ac:dyDescent="0.3">
      <c r="A1371" s="70"/>
      <c r="B1371" s="70"/>
      <c r="D1371" s="101" t="str">
        <f t="shared" si="22"/>
        <v xml:space="preserve"> </v>
      </c>
    </row>
    <row r="1372" spans="1:4" x14ac:dyDescent="0.3">
      <c r="A1372" s="70"/>
      <c r="B1372" s="70"/>
      <c r="D1372" s="101" t="str">
        <f t="shared" si="22"/>
        <v xml:space="preserve"> </v>
      </c>
    </row>
    <row r="1373" spans="1:4" x14ac:dyDescent="0.3">
      <c r="A1373" s="70"/>
      <c r="B1373" s="70"/>
      <c r="D1373" s="101" t="str">
        <f t="shared" si="22"/>
        <v xml:space="preserve"> </v>
      </c>
    </row>
    <row r="1374" spans="1:4" x14ac:dyDescent="0.3">
      <c r="A1374" s="70"/>
      <c r="B1374" s="70"/>
      <c r="D1374" s="101" t="str">
        <f t="shared" si="22"/>
        <v xml:space="preserve"> </v>
      </c>
    </row>
    <row r="1375" spans="1:4" x14ac:dyDescent="0.3">
      <c r="A1375" s="70"/>
      <c r="B1375" s="70"/>
      <c r="D1375" s="101" t="str">
        <f t="shared" si="22"/>
        <v xml:space="preserve"> </v>
      </c>
    </row>
    <row r="1376" spans="1:4" x14ac:dyDescent="0.3">
      <c r="A1376" s="70"/>
      <c r="B1376" s="70"/>
      <c r="D1376" s="101" t="str">
        <f t="shared" si="22"/>
        <v xml:space="preserve"> </v>
      </c>
    </row>
    <row r="1377" spans="1:4" x14ac:dyDescent="0.3">
      <c r="A1377" s="70"/>
      <c r="B1377" s="70"/>
      <c r="D1377" s="101" t="str">
        <f t="shared" si="22"/>
        <v xml:space="preserve"> </v>
      </c>
    </row>
    <row r="1378" spans="1:4" x14ac:dyDescent="0.3">
      <c r="A1378" s="70"/>
      <c r="B1378" s="70"/>
      <c r="D1378" s="101" t="str">
        <f t="shared" si="22"/>
        <v xml:space="preserve"> </v>
      </c>
    </row>
    <row r="1379" spans="1:4" x14ac:dyDescent="0.3">
      <c r="A1379" s="70"/>
      <c r="B1379" s="70"/>
      <c r="D1379" s="101" t="str">
        <f t="shared" si="22"/>
        <v xml:space="preserve"> </v>
      </c>
    </row>
    <row r="1380" spans="1:4" x14ac:dyDescent="0.3">
      <c r="A1380" s="70"/>
      <c r="B1380" s="70"/>
      <c r="D1380" s="101" t="str">
        <f t="shared" si="22"/>
        <v xml:space="preserve"> </v>
      </c>
    </row>
    <row r="1381" spans="1:4" x14ac:dyDescent="0.3">
      <c r="A1381" s="70"/>
      <c r="B1381" s="70"/>
      <c r="D1381" s="101" t="str">
        <f t="shared" si="22"/>
        <v xml:space="preserve"> </v>
      </c>
    </row>
    <row r="1382" spans="1:4" x14ac:dyDescent="0.3">
      <c r="A1382" s="70"/>
      <c r="B1382" s="70"/>
      <c r="D1382" s="101" t="str">
        <f t="shared" si="22"/>
        <v xml:space="preserve"> </v>
      </c>
    </row>
    <row r="1383" spans="1:4" x14ac:dyDescent="0.3">
      <c r="A1383" s="70"/>
      <c r="B1383" s="70"/>
      <c r="D1383" s="101" t="str">
        <f t="shared" si="22"/>
        <v xml:space="preserve"> </v>
      </c>
    </row>
    <row r="1384" spans="1:4" x14ac:dyDescent="0.3">
      <c r="A1384" s="70"/>
      <c r="B1384" s="70"/>
      <c r="D1384" s="101" t="str">
        <f t="shared" si="22"/>
        <v xml:space="preserve"> </v>
      </c>
    </row>
    <row r="1385" spans="1:4" x14ac:dyDescent="0.3">
      <c r="A1385" s="70"/>
      <c r="B1385" s="70"/>
      <c r="D1385" s="101" t="str">
        <f t="shared" si="22"/>
        <v xml:space="preserve"> </v>
      </c>
    </row>
    <row r="1386" spans="1:4" x14ac:dyDescent="0.3">
      <c r="A1386" s="70"/>
      <c r="B1386" s="70"/>
      <c r="D1386" s="101" t="str">
        <f t="shared" si="22"/>
        <v xml:space="preserve"> </v>
      </c>
    </row>
    <row r="1387" spans="1:4" x14ac:dyDescent="0.3">
      <c r="A1387" s="70"/>
      <c r="B1387" s="70"/>
      <c r="D1387" s="101" t="str">
        <f t="shared" si="22"/>
        <v xml:space="preserve"> </v>
      </c>
    </row>
    <row r="1388" spans="1:4" x14ac:dyDescent="0.3">
      <c r="A1388" s="70"/>
      <c r="B1388" s="70"/>
      <c r="D1388" s="101" t="str">
        <f t="shared" si="22"/>
        <v xml:space="preserve"> </v>
      </c>
    </row>
    <row r="1389" spans="1:4" x14ac:dyDescent="0.3">
      <c r="A1389" s="70"/>
      <c r="B1389" s="70"/>
      <c r="D1389" s="101" t="str">
        <f t="shared" si="22"/>
        <v xml:space="preserve"> </v>
      </c>
    </row>
    <row r="1390" spans="1:4" x14ac:dyDescent="0.3">
      <c r="A1390" s="70"/>
      <c r="B1390" s="70"/>
      <c r="D1390" s="101" t="str">
        <f t="shared" si="22"/>
        <v xml:space="preserve"> </v>
      </c>
    </row>
    <row r="1391" spans="1:4" x14ac:dyDescent="0.3">
      <c r="A1391" s="70"/>
      <c r="B1391" s="70"/>
      <c r="D1391" s="101" t="str">
        <f t="shared" si="22"/>
        <v xml:space="preserve"> </v>
      </c>
    </row>
    <row r="1392" spans="1:4" x14ac:dyDescent="0.3">
      <c r="A1392" s="70"/>
      <c r="B1392" s="70"/>
      <c r="D1392" s="101" t="str">
        <f t="shared" si="22"/>
        <v xml:space="preserve"> </v>
      </c>
    </row>
    <row r="1393" spans="1:4" x14ac:dyDescent="0.3">
      <c r="A1393" s="70"/>
      <c r="B1393" s="70"/>
      <c r="D1393" s="101" t="str">
        <f t="shared" si="22"/>
        <v xml:space="preserve"> </v>
      </c>
    </row>
    <row r="1394" spans="1:4" x14ac:dyDescent="0.3">
      <c r="A1394" s="70"/>
      <c r="B1394" s="70"/>
      <c r="D1394" s="101" t="str">
        <f t="shared" si="22"/>
        <v xml:space="preserve"> </v>
      </c>
    </row>
    <row r="1395" spans="1:4" x14ac:dyDescent="0.3">
      <c r="A1395" s="70"/>
      <c r="B1395" s="70"/>
      <c r="D1395" s="101" t="str">
        <f t="shared" si="22"/>
        <v xml:space="preserve"> </v>
      </c>
    </row>
    <row r="1396" spans="1:4" x14ac:dyDescent="0.3">
      <c r="A1396" s="70"/>
      <c r="B1396" s="70"/>
      <c r="D1396" s="101" t="str">
        <f t="shared" si="22"/>
        <v xml:space="preserve"> </v>
      </c>
    </row>
    <row r="1397" spans="1:4" x14ac:dyDescent="0.3">
      <c r="A1397" s="70"/>
      <c r="B1397" s="70"/>
      <c r="D1397" s="101" t="str">
        <f t="shared" si="22"/>
        <v xml:space="preserve"> </v>
      </c>
    </row>
    <row r="1398" spans="1:4" x14ac:dyDescent="0.3">
      <c r="A1398" s="70"/>
      <c r="B1398" s="70"/>
      <c r="D1398" s="101" t="str">
        <f t="shared" si="22"/>
        <v xml:space="preserve"> </v>
      </c>
    </row>
    <row r="1399" spans="1:4" x14ac:dyDescent="0.3">
      <c r="A1399" s="70"/>
      <c r="B1399" s="70"/>
      <c r="D1399" s="101" t="str">
        <f t="shared" si="22"/>
        <v xml:space="preserve"> </v>
      </c>
    </row>
    <row r="1400" spans="1:4" x14ac:dyDescent="0.3">
      <c r="A1400" s="70"/>
      <c r="B1400" s="70"/>
      <c r="D1400" s="101" t="str">
        <f t="shared" si="22"/>
        <v xml:space="preserve"> </v>
      </c>
    </row>
    <row r="1401" spans="1:4" x14ac:dyDescent="0.3">
      <c r="A1401" s="70"/>
      <c r="B1401" s="70"/>
      <c r="D1401" s="101" t="str">
        <f t="shared" si="22"/>
        <v xml:space="preserve"> </v>
      </c>
    </row>
    <row r="1402" spans="1:4" x14ac:dyDescent="0.3">
      <c r="A1402" s="70"/>
      <c r="B1402" s="70"/>
      <c r="D1402" s="101" t="str">
        <f t="shared" si="22"/>
        <v xml:space="preserve"> </v>
      </c>
    </row>
    <row r="1403" spans="1:4" x14ac:dyDescent="0.3">
      <c r="A1403" s="70"/>
      <c r="B1403" s="70"/>
      <c r="D1403" s="101" t="str">
        <f t="shared" si="22"/>
        <v xml:space="preserve"> </v>
      </c>
    </row>
    <row r="1404" spans="1:4" x14ac:dyDescent="0.3">
      <c r="A1404" s="70"/>
      <c r="B1404" s="70"/>
      <c r="D1404" s="101" t="str">
        <f t="shared" si="22"/>
        <v xml:space="preserve"> </v>
      </c>
    </row>
    <row r="1405" spans="1:4" x14ac:dyDescent="0.3">
      <c r="A1405" s="70"/>
      <c r="B1405" s="70"/>
      <c r="D1405" s="101" t="str">
        <f t="shared" si="22"/>
        <v xml:space="preserve"> </v>
      </c>
    </row>
    <row r="1406" spans="1:4" x14ac:dyDescent="0.3">
      <c r="A1406" s="70"/>
      <c r="B1406" s="70"/>
      <c r="D1406" s="101" t="str">
        <f t="shared" si="22"/>
        <v xml:space="preserve"> </v>
      </c>
    </row>
    <row r="1407" spans="1:4" x14ac:dyDescent="0.3">
      <c r="A1407" s="70"/>
      <c r="B1407" s="70"/>
      <c r="D1407" s="101" t="str">
        <f t="shared" si="22"/>
        <v xml:space="preserve"> </v>
      </c>
    </row>
    <row r="1408" spans="1:4" x14ac:dyDescent="0.3">
      <c r="A1408" s="70"/>
      <c r="B1408" s="70"/>
      <c r="D1408" s="101" t="str">
        <f t="shared" si="22"/>
        <v xml:space="preserve"> </v>
      </c>
    </row>
    <row r="1409" spans="1:4" x14ac:dyDescent="0.3">
      <c r="A1409" s="70"/>
      <c r="B1409" s="70"/>
      <c r="D1409" s="101" t="str">
        <f t="shared" si="22"/>
        <v xml:space="preserve"> </v>
      </c>
    </row>
    <row r="1410" spans="1:4" x14ac:dyDescent="0.3">
      <c r="A1410" s="70"/>
      <c r="B1410" s="70"/>
      <c r="D1410" s="101" t="str">
        <f t="shared" si="22"/>
        <v xml:space="preserve"> </v>
      </c>
    </row>
    <row r="1411" spans="1:4" x14ac:dyDescent="0.3">
      <c r="A1411" s="70"/>
      <c r="B1411" s="70"/>
      <c r="D1411" s="101" t="str">
        <f t="shared" si="22"/>
        <v xml:space="preserve"> </v>
      </c>
    </row>
    <row r="1412" spans="1:4" x14ac:dyDescent="0.3">
      <c r="A1412" s="70"/>
      <c r="B1412" s="70"/>
      <c r="D1412" s="101" t="str">
        <f t="shared" ref="D1412:D1475" si="23">A1412&amp;" "&amp;B1412</f>
        <v xml:space="preserve"> </v>
      </c>
    </row>
    <row r="1413" spans="1:4" x14ac:dyDescent="0.3">
      <c r="A1413" s="70"/>
      <c r="B1413" s="70"/>
      <c r="D1413" s="101" t="str">
        <f t="shared" si="23"/>
        <v xml:space="preserve"> </v>
      </c>
    </row>
    <row r="1414" spans="1:4" x14ac:dyDescent="0.3">
      <c r="A1414" s="70"/>
      <c r="B1414" s="70"/>
      <c r="D1414" s="101" t="str">
        <f t="shared" si="23"/>
        <v xml:space="preserve"> </v>
      </c>
    </row>
    <row r="1415" spans="1:4" x14ac:dyDescent="0.3">
      <c r="A1415" s="70"/>
      <c r="B1415" s="70"/>
      <c r="D1415" s="101" t="str">
        <f t="shared" si="23"/>
        <v xml:space="preserve"> </v>
      </c>
    </row>
    <row r="1416" spans="1:4" x14ac:dyDescent="0.3">
      <c r="A1416" s="70"/>
      <c r="B1416" s="70"/>
      <c r="D1416" s="101" t="str">
        <f t="shared" si="23"/>
        <v xml:space="preserve"> </v>
      </c>
    </row>
    <row r="1417" spans="1:4" x14ac:dyDescent="0.3">
      <c r="A1417" s="70"/>
      <c r="B1417" s="70"/>
      <c r="D1417" s="101" t="str">
        <f t="shared" si="23"/>
        <v xml:space="preserve"> </v>
      </c>
    </row>
    <row r="1418" spans="1:4" x14ac:dyDescent="0.3">
      <c r="A1418" s="70"/>
      <c r="B1418" s="70"/>
      <c r="D1418" s="101" t="str">
        <f t="shared" si="23"/>
        <v xml:space="preserve"> </v>
      </c>
    </row>
    <row r="1419" spans="1:4" x14ac:dyDescent="0.3">
      <c r="A1419" s="70"/>
      <c r="B1419" s="70"/>
      <c r="D1419" s="101" t="str">
        <f t="shared" si="23"/>
        <v xml:space="preserve"> </v>
      </c>
    </row>
    <row r="1420" spans="1:4" x14ac:dyDescent="0.3">
      <c r="A1420" s="70"/>
      <c r="B1420" s="70"/>
      <c r="D1420" s="101" t="str">
        <f t="shared" si="23"/>
        <v xml:space="preserve"> </v>
      </c>
    </row>
    <row r="1421" spans="1:4" x14ac:dyDescent="0.3">
      <c r="A1421" s="70"/>
      <c r="B1421" s="70"/>
      <c r="D1421" s="101" t="str">
        <f t="shared" si="23"/>
        <v xml:space="preserve"> </v>
      </c>
    </row>
    <row r="1422" spans="1:4" x14ac:dyDescent="0.3">
      <c r="A1422" s="70"/>
      <c r="B1422" s="70"/>
      <c r="D1422" s="101" t="str">
        <f t="shared" si="23"/>
        <v xml:space="preserve"> </v>
      </c>
    </row>
    <row r="1423" spans="1:4" x14ac:dyDescent="0.3">
      <c r="A1423" s="70"/>
      <c r="B1423" s="70"/>
      <c r="D1423" s="101" t="str">
        <f t="shared" si="23"/>
        <v xml:space="preserve"> </v>
      </c>
    </row>
    <row r="1424" spans="1:4" x14ac:dyDescent="0.3">
      <c r="A1424" s="70"/>
      <c r="B1424" s="70"/>
      <c r="D1424" s="101" t="str">
        <f t="shared" si="23"/>
        <v xml:space="preserve"> </v>
      </c>
    </row>
    <row r="1425" spans="1:4" x14ac:dyDescent="0.3">
      <c r="A1425" s="70"/>
      <c r="B1425" s="70"/>
      <c r="D1425" s="101" t="str">
        <f t="shared" si="23"/>
        <v xml:space="preserve"> </v>
      </c>
    </row>
    <row r="1426" spans="1:4" x14ac:dyDescent="0.3">
      <c r="A1426" s="70"/>
      <c r="B1426" s="70"/>
      <c r="D1426" s="101" t="str">
        <f t="shared" si="23"/>
        <v xml:space="preserve"> </v>
      </c>
    </row>
    <row r="1427" spans="1:4" x14ac:dyDescent="0.3">
      <c r="A1427" s="70"/>
      <c r="B1427" s="70"/>
      <c r="D1427" s="101" t="str">
        <f t="shared" si="23"/>
        <v xml:space="preserve"> </v>
      </c>
    </row>
    <row r="1428" spans="1:4" x14ac:dyDescent="0.3">
      <c r="A1428" s="70"/>
      <c r="B1428" s="70"/>
      <c r="D1428" s="101" t="str">
        <f t="shared" si="23"/>
        <v xml:space="preserve"> </v>
      </c>
    </row>
    <row r="1429" spans="1:4" x14ac:dyDescent="0.3">
      <c r="A1429" s="70"/>
      <c r="B1429" s="70"/>
      <c r="D1429" s="101" t="str">
        <f t="shared" si="23"/>
        <v xml:space="preserve"> </v>
      </c>
    </row>
    <row r="1430" spans="1:4" x14ac:dyDescent="0.3">
      <c r="A1430" s="70"/>
      <c r="B1430" s="70"/>
      <c r="D1430" s="101" t="str">
        <f t="shared" si="23"/>
        <v xml:space="preserve"> </v>
      </c>
    </row>
    <row r="1431" spans="1:4" x14ac:dyDescent="0.3">
      <c r="A1431" s="70"/>
      <c r="B1431" s="70"/>
      <c r="D1431" s="101" t="str">
        <f t="shared" si="23"/>
        <v xml:space="preserve"> </v>
      </c>
    </row>
    <row r="1432" spans="1:4" x14ac:dyDescent="0.3">
      <c r="A1432" s="70"/>
      <c r="B1432" s="70"/>
      <c r="D1432" s="101" t="str">
        <f t="shared" si="23"/>
        <v xml:space="preserve"> </v>
      </c>
    </row>
    <row r="1433" spans="1:4" x14ac:dyDescent="0.3">
      <c r="A1433" s="70"/>
      <c r="B1433" s="70"/>
      <c r="D1433" s="101" t="str">
        <f t="shared" si="23"/>
        <v xml:space="preserve"> </v>
      </c>
    </row>
    <row r="1434" spans="1:4" x14ac:dyDescent="0.3">
      <c r="A1434" s="70"/>
      <c r="B1434" s="70"/>
      <c r="D1434" s="101" t="str">
        <f t="shared" si="23"/>
        <v xml:space="preserve"> </v>
      </c>
    </row>
    <row r="1435" spans="1:4" x14ac:dyDescent="0.3">
      <c r="A1435" s="70"/>
      <c r="B1435" s="70"/>
      <c r="D1435" s="101" t="str">
        <f t="shared" si="23"/>
        <v xml:space="preserve"> </v>
      </c>
    </row>
    <row r="1436" spans="1:4" x14ac:dyDescent="0.3">
      <c r="A1436" s="70"/>
      <c r="B1436" s="70"/>
      <c r="D1436" s="101" t="str">
        <f t="shared" si="23"/>
        <v xml:space="preserve"> </v>
      </c>
    </row>
    <row r="1437" spans="1:4" x14ac:dyDescent="0.3">
      <c r="A1437" s="70"/>
      <c r="B1437" s="70"/>
      <c r="D1437" s="101" t="str">
        <f t="shared" si="23"/>
        <v xml:space="preserve"> </v>
      </c>
    </row>
    <row r="1438" spans="1:4" x14ac:dyDescent="0.3">
      <c r="A1438" s="70"/>
      <c r="B1438" s="70"/>
      <c r="D1438" s="101" t="str">
        <f t="shared" si="23"/>
        <v xml:space="preserve"> </v>
      </c>
    </row>
    <row r="1439" spans="1:4" x14ac:dyDescent="0.3">
      <c r="A1439" s="70"/>
      <c r="B1439" s="70"/>
      <c r="D1439" s="101" t="str">
        <f t="shared" si="23"/>
        <v xml:space="preserve"> </v>
      </c>
    </row>
    <row r="1440" spans="1:4" x14ac:dyDescent="0.3">
      <c r="A1440" s="70"/>
      <c r="B1440" s="70"/>
      <c r="D1440" s="101" t="str">
        <f t="shared" si="23"/>
        <v xml:space="preserve"> </v>
      </c>
    </row>
    <row r="1441" spans="1:4" x14ac:dyDescent="0.3">
      <c r="A1441" s="70"/>
      <c r="B1441" s="70"/>
      <c r="D1441" s="101" t="str">
        <f t="shared" si="23"/>
        <v xml:space="preserve"> </v>
      </c>
    </row>
    <row r="1442" spans="1:4" x14ac:dyDescent="0.3">
      <c r="A1442" s="70"/>
      <c r="B1442" s="70"/>
      <c r="D1442" s="101" t="str">
        <f t="shared" si="23"/>
        <v xml:space="preserve"> </v>
      </c>
    </row>
    <row r="1443" spans="1:4" x14ac:dyDescent="0.3">
      <c r="A1443" s="70"/>
      <c r="B1443" s="70"/>
      <c r="D1443" s="101" t="str">
        <f t="shared" si="23"/>
        <v xml:space="preserve"> </v>
      </c>
    </row>
    <row r="1444" spans="1:4" x14ac:dyDescent="0.3">
      <c r="A1444" s="70"/>
      <c r="B1444" s="70"/>
      <c r="D1444" s="101" t="str">
        <f t="shared" si="23"/>
        <v xml:space="preserve"> </v>
      </c>
    </row>
    <row r="1445" spans="1:4" x14ac:dyDescent="0.3">
      <c r="A1445" s="70"/>
      <c r="B1445" s="70"/>
      <c r="D1445" s="101" t="str">
        <f t="shared" si="23"/>
        <v xml:space="preserve"> </v>
      </c>
    </row>
    <row r="1446" spans="1:4" x14ac:dyDescent="0.3">
      <c r="A1446" s="70"/>
      <c r="B1446" s="70"/>
      <c r="D1446" s="101" t="str">
        <f t="shared" si="23"/>
        <v xml:space="preserve"> </v>
      </c>
    </row>
    <row r="1447" spans="1:4" x14ac:dyDescent="0.3">
      <c r="A1447" s="70"/>
      <c r="B1447" s="70"/>
      <c r="D1447" s="101" t="str">
        <f t="shared" si="23"/>
        <v xml:space="preserve"> </v>
      </c>
    </row>
    <row r="1448" spans="1:4" x14ac:dyDescent="0.3">
      <c r="A1448" s="70"/>
      <c r="B1448" s="70"/>
      <c r="D1448" s="101" t="str">
        <f t="shared" si="23"/>
        <v xml:space="preserve"> </v>
      </c>
    </row>
    <row r="1449" spans="1:4" x14ac:dyDescent="0.3">
      <c r="A1449" s="70"/>
      <c r="B1449" s="70"/>
      <c r="D1449" s="101" t="str">
        <f t="shared" si="23"/>
        <v xml:space="preserve"> </v>
      </c>
    </row>
    <row r="1450" spans="1:4" x14ac:dyDescent="0.3">
      <c r="A1450" s="70"/>
      <c r="B1450" s="70"/>
      <c r="D1450" s="101" t="str">
        <f t="shared" si="23"/>
        <v xml:space="preserve"> </v>
      </c>
    </row>
    <row r="1451" spans="1:4" x14ac:dyDescent="0.3">
      <c r="A1451" s="70"/>
      <c r="B1451" s="70"/>
      <c r="D1451" s="101" t="str">
        <f t="shared" si="23"/>
        <v xml:space="preserve"> </v>
      </c>
    </row>
    <row r="1452" spans="1:4" x14ac:dyDescent="0.3">
      <c r="A1452" s="70"/>
      <c r="B1452" s="70"/>
      <c r="D1452" s="101" t="str">
        <f t="shared" si="23"/>
        <v xml:space="preserve"> </v>
      </c>
    </row>
    <row r="1453" spans="1:4" x14ac:dyDescent="0.3">
      <c r="A1453" s="70"/>
      <c r="B1453" s="70"/>
      <c r="D1453" s="101" t="str">
        <f t="shared" si="23"/>
        <v xml:space="preserve"> </v>
      </c>
    </row>
    <row r="1454" spans="1:4" x14ac:dyDescent="0.3">
      <c r="A1454" s="70"/>
      <c r="B1454" s="70"/>
      <c r="D1454" s="101" t="str">
        <f t="shared" si="23"/>
        <v xml:space="preserve"> </v>
      </c>
    </row>
    <row r="1455" spans="1:4" x14ac:dyDescent="0.3">
      <c r="A1455" s="70"/>
      <c r="B1455" s="70"/>
      <c r="D1455" s="101" t="str">
        <f t="shared" si="23"/>
        <v xml:space="preserve"> </v>
      </c>
    </row>
    <row r="1456" spans="1:4" x14ac:dyDescent="0.3">
      <c r="A1456" s="70"/>
      <c r="B1456" s="70"/>
      <c r="D1456" s="101" t="str">
        <f t="shared" si="23"/>
        <v xml:space="preserve"> </v>
      </c>
    </row>
    <row r="1457" spans="1:4" x14ac:dyDescent="0.3">
      <c r="A1457" s="70"/>
      <c r="B1457" s="70"/>
      <c r="D1457" s="101" t="str">
        <f t="shared" si="23"/>
        <v xml:space="preserve"> </v>
      </c>
    </row>
    <row r="1458" spans="1:4" x14ac:dyDescent="0.3">
      <c r="A1458" s="70"/>
      <c r="B1458" s="70"/>
      <c r="D1458" s="101" t="str">
        <f t="shared" si="23"/>
        <v xml:space="preserve"> </v>
      </c>
    </row>
    <row r="1459" spans="1:4" x14ac:dyDescent="0.3">
      <c r="A1459" s="70"/>
      <c r="B1459" s="70"/>
      <c r="D1459" s="101" t="str">
        <f t="shared" si="23"/>
        <v xml:space="preserve"> </v>
      </c>
    </row>
    <row r="1460" spans="1:4" x14ac:dyDescent="0.3">
      <c r="A1460" s="70"/>
      <c r="B1460" s="70"/>
      <c r="D1460" s="101" t="str">
        <f t="shared" si="23"/>
        <v xml:space="preserve"> </v>
      </c>
    </row>
    <row r="1461" spans="1:4" x14ac:dyDescent="0.3">
      <c r="A1461" s="70"/>
      <c r="B1461" s="70"/>
      <c r="D1461" s="101" t="str">
        <f t="shared" si="23"/>
        <v xml:space="preserve"> </v>
      </c>
    </row>
    <row r="1462" spans="1:4" x14ac:dyDescent="0.3">
      <c r="A1462" s="70"/>
      <c r="B1462" s="70"/>
      <c r="D1462" s="101" t="str">
        <f t="shared" si="23"/>
        <v xml:space="preserve"> </v>
      </c>
    </row>
    <row r="1463" spans="1:4" x14ac:dyDescent="0.3">
      <c r="A1463" s="70"/>
      <c r="B1463" s="70"/>
      <c r="D1463" s="101" t="str">
        <f t="shared" si="23"/>
        <v xml:space="preserve"> </v>
      </c>
    </row>
    <row r="1464" spans="1:4" x14ac:dyDescent="0.3">
      <c r="A1464" s="70"/>
      <c r="B1464" s="70"/>
      <c r="D1464" s="101" t="str">
        <f t="shared" si="23"/>
        <v xml:space="preserve"> </v>
      </c>
    </row>
    <row r="1465" spans="1:4" x14ac:dyDescent="0.3">
      <c r="A1465" s="70"/>
      <c r="B1465" s="70"/>
      <c r="D1465" s="101" t="str">
        <f t="shared" si="23"/>
        <v xml:space="preserve"> </v>
      </c>
    </row>
    <row r="1466" spans="1:4" x14ac:dyDescent="0.3">
      <c r="A1466" s="70"/>
      <c r="B1466" s="70"/>
      <c r="D1466" s="101" t="str">
        <f t="shared" si="23"/>
        <v xml:space="preserve"> </v>
      </c>
    </row>
    <row r="1467" spans="1:4" x14ac:dyDescent="0.3">
      <c r="A1467" s="70"/>
      <c r="B1467" s="70"/>
      <c r="D1467" s="101" t="str">
        <f t="shared" si="23"/>
        <v xml:space="preserve"> </v>
      </c>
    </row>
    <row r="1468" spans="1:4" x14ac:dyDescent="0.3">
      <c r="A1468" s="70"/>
      <c r="B1468" s="70"/>
      <c r="D1468" s="101" t="str">
        <f t="shared" si="23"/>
        <v xml:space="preserve"> </v>
      </c>
    </row>
    <row r="1469" spans="1:4" x14ac:dyDescent="0.3">
      <c r="A1469" s="70"/>
      <c r="B1469" s="70"/>
      <c r="D1469" s="101" t="str">
        <f t="shared" si="23"/>
        <v xml:space="preserve"> </v>
      </c>
    </row>
    <row r="1470" spans="1:4" x14ac:dyDescent="0.3">
      <c r="A1470" s="70"/>
      <c r="B1470" s="70"/>
      <c r="D1470" s="101" t="str">
        <f t="shared" si="23"/>
        <v xml:space="preserve"> </v>
      </c>
    </row>
    <row r="1471" spans="1:4" x14ac:dyDescent="0.3">
      <c r="A1471" s="70"/>
      <c r="B1471" s="70"/>
      <c r="D1471" s="101" t="str">
        <f t="shared" si="23"/>
        <v xml:space="preserve"> </v>
      </c>
    </row>
    <row r="1472" spans="1:4" x14ac:dyDescent="0.3">
      <c r="A1472" s="70"/>
      <c r="B1472" s="70"/>
      <c r="D1472" s="101" t="str">
        <f t="shared" si="23"/>
        <v xml:space="preserve"> </v>
      </c>
    </row>
    <row r="1473" spans="1:4" x14ac:dyDescent="0.3">
      <c r="A1473" s="70"/>
      <c r="B1473" s="70"/>
      <c r="D1473" s="101" t="str">
        <f t="shared" si="23"/>
        <v xml:space="preserve"> </v>
      </c>
    </row>
    <row r="1474" spans="1:4" x14ac:dyDescent="0.3">
      <c r="A1474" s="70"/>
      <c r="B1474" s="70"/>
      <c r="D1474" s="101" t="str">
        <f t="shared" si="23"/>
        <v xml:space="preserve"> </v>
      </c>
    </row>
    <row r="1475" spans="1:4" x14ac:dyDescent="0.3">
      <c r="A1475" s="70"/>
      <c r="B1475" s="70"/>
      <c r="D1475" s="101" t="str">
        <f t="shared" si="23"/>
        <v xml:space="preserve"> 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273BB-672F-40B5-86C2-1E380A86460C}">
  <sheetPr codeName="Sheet13">
    <tabColor theme="0" tint="-0.249977111117893"/>
  </sheetPr>
  <dimension ref="A1:D1475"/>
  <sheetViews>
    <sheetView workbookViewId="0">
      <selection activeCell="E28" sqref="E28"/>
    </sheetView>
  </sheetViews>
  <sheetFormatPr defaultColWidth="29.33203125" defaultRowHeight="14.4" x14ac:dyDescent="0.3"/>
  <cols>
    <col min="1" max="1" width="8.88671875" bestFit="1" customWidth="1"/>
    <col min="2" max="2" width="27.109375" bestFit="1" customWidth="1"/>
    <col min="3" max="3" width="4.33203125" customWidth="1"/>
  </cols>
  <sheetData>
    <row r="1" spans="1:4" x14ac:dyDescent="0.3">
      <c r="A1" s="71" t="s">
        <v>1242</v>
      </c>
      <c r="B1" s="71" t="s">
        <v>130</v>
      </c>
    </row>
    <row r="2" spans="1:4" x14ac:dyDescent="0.3">
      <c r="A2" s="70" t="s">
        <v>3952</v>
      </c>
      <c r="B2" s="70" t="s">
        <v>3953</v>
      </c>
      <c r="D2" s="101" t="str">
        <f t="shared" ref="D2:D65" si="0">A2&amp;" "&amp;B2</f>
        <v>DUP Dollar Up</v>
      </c>
    </row>
    <row r="3" spans="1:4" x14ac:dyDescent="0.3">
      <c r="A3" s="70" t="s">
        <v>3954</v>
      </c>
      <c r="B3" s="70" t="s">
        <v>3955</v>
      </c>
      <c r="D3" s="101" t="str">
        <f t="shared" si="0"/>
        <v>MISC Miscellaneous Burden</v>
      </c>
    </row>
    <row r="4" spans="1:4" x14ac:dyDescent="0.3">
      <c r="A4" s="70" t="str">
        <f>"1"</f>
        <v>1</v>
      </c>
      <c r="B4" s="70" t="s">
        <v>3956</v>
      </c>
      <c r="D4" s="101" t="str">
        <f t="shared" si="0"/>
        <v>1 1% Product Burden</v>
      </c>
    </row>
    <row r="5" spans="1:4" x14ac:dyDescent="0.3">
      <c r="A5" s="70" t="str">
        <f>"10"</f>
        <v>10</v>
      </c>
      <c r="B5" s="70" t="s">
        <v>3957</v>
      </c>
      <c r="D5" s="101" t="str">
        <f t="shared" si="0"/>
        <v>10 10% Product Burden</v>
      </c>
    </row>
    <row r="6" spans="1:4" x14ac:dyDescent="0.3">
      <c r="A6" s="70" t="str">
        <f>"12"</f>
        <v>12</v>
      </c>
      <c r="B6" s="70" t="s">
        <v>3958</v>
      </c>
      <c r="D6" s="101" t="str">
        <f t="shared" si="0"/>
        <v>12 12% Product Burden</v>
      </c>
    </row>
    <row r="7" spans="1:4" x14ac:dyDescent="0.3">
      <c r="A7" s="70" t="str">
        <f>"15"</f>
        <v>15</v>
      </c>
      <c r="B7" s="70" t="s">
        <v>3959</v>
      </c>
      <c r="D7" s="101" t="str">
        <f t="shared" si="0"/>
        <v>15 15% Product Burden</v>
      </c>
    </row>
    <row r="8" spans="1:4" x14ac:dyDescent="0.3">
      <c r="A8" s="70" t="str">
        <f>"2"</f>
        <v>2</v>
      </c>
      <c r="B8" s="70" t="s">
        <v>3960</v>
      </c>
      <c r="D8" s="101" t="str">
        <f t="shared" si="0"/>
        <v>2 2% Product Burden</v>
      </c>
    </row>
    <row r="9" spans="1:4" x14ac:dyDescent="0.3">
      <c r="A9" s="70" t="str">
        <f>"3"</f>
        <v>3</v>
      </c>
      <c r="B9" s="70" t="s">
        <v>3961</v>
      </c>
      <c r="D9" s="101" t="str">
        <f t="shared" si="0"/>
        <v>3 3% Product Burden</v>
      </c>
    </row>
    <row r="10" spans="1:4" x14ac:dyDescent="0.3">
      <c r="A10" s="70" t="str">
        <f>"4"</f>
        <v>4</v>
      </c>
      <c r="B10" s="70" t="s">
        <v>3962</v>
      </c>
      <c r="D10" s="101" t="str">
        <f t="shared" si="0"/>
        <v>4 4% Product Burden</v>
      </c>
    </row>
    <row r="11" spans="1:4" x14ac:dyDescent="0.3">
      <c r="A11" s="70" t="str">
        <f>"5"</f>
        <v>5</v>
      </c>
      <c r="B11" s="70" t="s">
        <v>3963</v>
      </c>
      <c r="D11" s="101" t="str">
        <f t="shared" si="0"/>
        <v>5 5% Product Burden</v>
      </c>
    </row>
    <row r="12" spans="1:4" x14ac:dyDescent="0.3">
      <c r="A12" s="70" t="str">
        <f>"6"</f>
        <v>6</v>
      </c>
      <c r="B12" s="70" t="s">
        <v>3964</v>
      </c>
      <c r="D12" s="101" t="str">
        <f t="shared" si="0"/>
        <v>6 6% Product Burden</v>
      </c>
    </row>
    <row r="13" spans="1:4" x14ac:dyDescent="0.3">
      <c r="A13" s="70" t="str">
        <f>"7"</f>
        <v>7</v>
      </c>
      <c r="B13" s="70" t="s">
        <v>3965</v>
      </c>
      <c r="D13" s="101" t="str">
        <f t="shared" si="0"/>
        <v>7 7% Product Burden</v>
      </c>
    </row>
    <row r="14" spans="1:4" x14ac:dyDescent="0.3">
      <c r="A14" s="70" t="str">
        <f>"8"</f>
        <v>8</v>
      </c>
      <c r="B14" s="70" t="s">
        <v>3966</v>
      </c>
      <c r="D14" s="101" t="str">
        <f t="shared" si="0"/>
        <v>8 8% Product Burden</v>
      </c>
    </row>
    <row r="15" spans="1:4" x14ac:dyDescent="0.3">
      <c r="A15" s="70"/>
      <c r="B15" s="70"/>
      <c r="D15" s="101" t="str">
        <f t="shared" si="0"/>
        <v xml:space="preserve"> </v>
      </c>
    </row>
    <row r="16" spans="1:4" x14ac:dyDescent="0.3">
      <c r="A16" s="70"/>
      <c r="B16" s="70"/>
      <c r="D16" s="101" t="str">
        <f t="shared" si="0"/>
        <v xml:space="preserve"> </v>
      </c>
    </row>
    <row r="17" spans="1:4" x14ac:dyDescent="0.3">
      <c r="A17" s="70"/>
      <c r="B17" s="70"/>
      <c r="D17" s="101" t="str">
        <f t="shared" si="0"/>
        <v xml:space="preserve"> </v>
      </c>
    </row>
    <row r="18" spans="1:4" x14ac:dyDescent="0.3">
      <c r="A18" s="70"/>
      <c r="B18" s="70"/>
      <c r="D18" s="101" t="str">
        <f t="shared" si="0"/>
        <v xml:space="preserve"> </v>
      </c>
    </row>
    <row r="19" spans="1:4" x14ac:dyDescent="0.3">
      <c r="A19" s="70"/>
      <c r="B19" s="70"/>
      <c r="D19" s="101" t="str">
        <f t="shared" si="0"/>
        <v xml:space="preserve"> </v>
      </c>
    </row>
    <row r="20" spans="1:4" x14ac:dyDescent="0.3">
      <c r="A20" s="70"/>
      <c r="B20" s="70"/>
      <c r="D20" s="101" t="str">
        <f t="shared" si="0"/>
        <v xml:space="preserve"> </v>
      </c>
    </row>
    <row r="21" spans="1:4" x14ac:dyDescent="0.3">
      <c r="A21" s="70"/>
      <c r="B21" s="70"/>
      <c r="D21" s="101" t="str">
        <f t="shared" si="0"/>
        <v xml:space="preserve"> </v>
      </c>
    </row>
    <row r="22" spans="1:4" x14ac:dyDescent="0.3">
      <c r="A22" s="70"/>
      <c r="B22" s="70"/>
      <c r="D22" s="101" t="str">
        <f t="shared" si="0"/>
        <v xml:space="preserve"> </v>
      </c>
    </row>
    <row r="23" spans="1:4" x14ac:dyDescent="0.3">
      <c r="A23" s="70"/>
      <c r="B23" s="70"/>
      <c r="D23" s="101" t="str">
        <f t="shared" si="0"/>
        <v xml:space="preserve"> </v>
      </c>
    </row>
    <row r="24" spans="1:4" x14ac:dyDescent="0.3">
      <c r="A24" s="70"/>
      <c r="B24" s="70"/>
      <c r="D24" s="101" t="str">
        <f t="shared" si="0"/>
        <v xml:space="preserve"> </v>
      </c>
    </row>
    <row r="25" spans="1:4" x14ac:dyDescent="0.3">
      <c r="A25" s="70"/>
      <c r="B25" s="70"/>
      <c r="D25" s="101" t="str">
        <f t="shared" si="0"/>
        <v xml:space="preserve"> </v>
      </c>
    </row>
    <row r="26" spans="1:4" x14ac:dyDescent="0.3">
      <c r="A26" s="70"/>
      <c r="B26" s="70"/>
      <c r="D26" s="101" t="str">
        <f t="shared" si="0"/>
        <v xml:space="preserve"> </v>
      </c>
    </row>
    <row r="27" spans="1:4" x14ac:dyDescent="0.3">
      <c r="A27" s="70"/>
      <c r="B27" s="70"/>
      <c r="D27" s="101" t="str">
        <f t="shared" si="0"/>
        <v xml:space="preserve"> </v>
      </c>
    </row>
    <row r="28" spans="1:4" x14ac:dyDescent="0.3">
      <c r="A28" s="70"/>
      <c r="B28" s="70"/>
      <c r="D28" s="101" t="str">
        <f t="shared" si="0"/>
        <v xml:space="preserve"> </v>
      </c>
    </row>
    <row r="29" spans="1:4" x14ac:dyDescent="0.3">
      <c r="A29" s="70"/>
      <c r="B29" s="70"/>
      <c r="D29" s="101" t="str">
        <f t="shared" si="0"/>
        <v xml:space="preserve"> </v>
      </c>
    </row>
    <row r="30" spans="1:4" x14ac:dyDescent="0.3">
      <c r="A30" s="70"/>
      <c r="B30" s="70"/>
      <c r="D30" s="101" t="str">
        <f t="shared" si="0"/>
        <v xml:space="preserve"> </v>
      </c>
    </row>
    <row r="31" spans="1:4" x14ac:dyDescent="0.3">
      <c r="A31" s="70"/>
      <c r="B31" s="70"/>
      <c r="D31" s="101" t="str">
        <f t="shared" si="0"/>
        <v xml:space="preserve"> </v>
      </c>
    </row>
    <row r="32" spans="1:4" x14ac:dyDescent="0.3">
      <c r="A32" s="70"/>
      <c r="B32" s="70"/>
      <c r="D32" s="101" t="str">
        <f t="shared" si="0"/>
        <v xml:space="preserve"> </v>
      </c>
    </row>
    <row r="33" spans="1:4" x14ac:dyDescent="0.3">
      <c r="A33" s="70"/>
      <c r="B33" s="70"/>
      <c r="D33" s="101" t="str">
        <f t="shared" si="0"/>
        <v xml:space="preserve"> </v>
      </c>
    </row>
    <row r="34" spans="1:4" x14ac:dyDescent="0.3">
      <c r="A34" s="70"/>
      <c r="B34" s="70"/>
      <c r="D34" s="101" t="str">
        <f t="shared" si="0"/>
        <v xml:space="preserve"> </v>
      </c>
    </row>
    <row r="35" spans="1:4" x14ac:dyDescent="0.3">
      <c r="A35" s="70"/>
      <c r="B35" s="70"/>
      <c r="D35" s="101" t="str">
        <f t="shared" si="0"/>
        <v xml:space="preserve"> </v>
      </c>
    </row>
    <row r="36" spans="1:4" x14ac:dyDescent="0.3">
      <c r="A36" s="70"/>
      <c r="B36" s="70"/>
      <c r="D36" s="101" t="str">
        <f t="shared" si="0"/>
        <v xml:space="preserve"> </v>
      </c>
    </row>
    <row r="37" spans="1:4" x14ac:dyDescent="0.3">
      <c r="A37" s="70"/>
      <c r="B37" s="70"/>
      <c r="D37" s="101" t="str">
        <f t="shared" si="0"/>
        <v xml:space="preserve"> </v>
      </c>
    </row>
    <row r="38" spans="1:4" x14ac:dyDescent="0.3">
      <c r="A38" s="70"/>
      <c r="B38" s="70"/>
      <c r="D38" s="101" t="str">
        <f t="shared" si="0"/>
        <v xml:space="preserve"> </v>
      </c>
    </row>
    <row r="39" spans="1:4" x14ac:dyDescent="0.3">
      <c r="A39" s="70"/>
      <c r="B39" s="70"/>
      <c r="D39" s="101" t="str">
        <f t="shared" si="0"/>
        <v xml:space="preserve"> </v>
      </c>
    </row>
    <row r="40" spans="1:4" x14ac:dyDescent="0.3">
      <c r="A40" s="70"/>
      <c r="B40" s="70"/>
      <c r="D40" s="101" t="str">
        <f t="shared" si="0"/>
        <v xml:space="preserve"> </v>
      </c>
    </row>
    <row r="41" spans="1:4" x14ac:dyDescent="0.3">
      <c r="A41" s="70"/>
      <c r="B41" s="70"/>
      <c r="D41" s="101" t="str">
        <f t="shared" si="0"/>
        <v xml:space="preserve"> </v>
      </c>
    </row>
    <row r="42" spans="1:4" x14ac:dyDescent="0.3">
      <c r="A42" s="70"/>
      <c r="B42" s="70"/>
      <c r="D42" s="101" t="str">
        <f t="shared" si="0"/>
        <v xml:space="preserve"> </v>
      </c>
    </row>
    <row r="43" spans="1:4" x14ac:dyDescent="0.3">
      <c r="A43" s="70"/>
      <c r="B43" s="70"/>
      <c r="D43" s="101" t="str">
        <f t="shared" si="0"/>
        <v xml:space="preserve"> </v>
      </c>
    </row>
    <row r="44" spans="1:4" x14ac:dyDescent="0.3">
      <c r="A44" s="70"/>
      <c r="B44" s="70"/>
      <c r="D44" s="101" t="str">
        <f t="shared" si="0"/>
        <v xml:space="preserve"> </v>
      </c>
    </row>
    <row r="45" spans="1:4" x14ac:dyDescent="0.3">
      <c r="A45" s="70"/>
      <c r="B45" s="70"/>
      <c r="D45" s="101" t="str">
        <f t="shared" si="0"/>
        <v xml:space="preserve"> </v>
      </c>
    </row>
    <row r="46" spans="1:4" x14ac:dyDescent="0.3">
      <c r="A46" s="70"/>
      <c r="B46" s="70"/>
      <c r="D46" s="101" t="str">
        <f t="shared" si="0"/>
        <v xml:space="preserve"> </v>
      </c>
    </row>
    <row r="47" spans="1:4" x14ac:dyDescent="0.3">
      <c r="A47" s="70"/>
      <c r="B47" s="70"/>
      <c r="D47" s="101" t="str">
        <f t="shared" si="0"/>
        <v xml:space="preserve"> </v>
      </c>
    </row>
    <row r="48" spans="1:4" x14ac:dyDescent="0.3">
      <c r="A48" s="70"/>
      <c r="B48" s="70"/>
      <c r="D48" s="101" t="str">
        <f t="shared" si="0"/>
        <v xml:space="preserve"> </v>
      </c>
    </row>
    <row r="49" spans="1:4" x14ac:dyDescent="0.3">
      <c r="A49" s="70"/>
      <c r="B49" s="70"/>
      <c r="D49" s="101" t="str">
        <f t="shared" si="0"/>
        <v xml:space="preserve"> </v>
      </c>
    </row>
    <row r="50" spans="1:4" x14ac:dyDescent="0.3">
      <c r="A50" s="70"/>
      <c r="B50" s="70"/>
      <c r="D50" s="101" t="str">
        <f t="shared" si="0"/>
        <v xml:space="preserve"> </v>
      </c>
    </row>
    <row r="51" spans="1:4" x14ac:dyDescent="0.3">
      <c r="A51" s="70"/>
      <c r="B51" s="70"/>
      <c r="D51" s="101" t="str">
        <f t="shared" si="0"/>
        <v xml:space="preserve"> </v>
      </c>
    </row>
    <row r="52" spans="1:4" x14ac:dyDescent="0.3">
      <c r="A52" s="70"/>
      <c r="B52" s="70"/>
      <c r="D52" s="101" t="str">
        <f t="shared" si="0"/>
        <v xml:space="preserve"> </v>
      </c>
    </row>
    <row r="53" spans="1:4" x14ac:dyDescent="0.3">
      <c r="A53" s="70"/>
      <c r="B53" s="70"/>
      <c r="D53" s="101" t="str">
        <f t="shared" si="0"/>
        <v xml:space="preserve"> </v>
      </c>
    </row>
    <row r="54" spans="1:4" x14ac:dyDescent="0.3">
      <c r="A54" s="70"/>
      <c r="B54" s="70"/>
      <c r="D54" s="101" t="str">
        <f t="shared" si="0"/>
        <v xml:space="preserve"> </v>
      </c>
    </row>
    <row r="55" spans="1:4" x14ac:dyDescent="0.3">
      <c r="A55" s="70"/>
      <c r="B55" s="70"/>
      <c r="D55" s="101" t="str">
        <f t="shared" si="0"/>
        <v xml:space="preserve"> </v>
      </c>
    </row>
    <row r="56" spans="1:4" x14ac:dyDescent="0.3">
      <c r="A56" s="70"/>
      <c r="B56" s="70"/>
      <c r="D56" s="101" t="str">
        <f t="shared" si="0"/>
        <v xml:space="preserve"> </v>
      </c>
    </row>
    <row r="57" spans="1:4" x14ac:dyDescent="0.3">
      <c r="A57" s="70"/>
      <c r="B57" s="70"/>
      <c r="D57" s="101" t="str">
        <f t="shared" si="0"/>
        <v xml:space="preserve"> </v>
      </c>
    </row>
    <row r="58" spans="1:4" x14ac:dyDescent="0.3">
      <c r="A58" s="70"/>
      <c r="B58" s="70"/>
      <c r="D58" s="101" t="str">
        <f t="shared" si="0"/>
        <v xml:space="preserve"> </v>
      </c>
    </row>
    <row r="59" spans="1:4" x14ac:dyDescent="0.3">
      <c r="A59" s="70"/>
      <c r="B59" s="70"/>
      <c r="D59" s="101" t="str">
        <f t="shared" si="0"/>
        <v xml:space="preserve"> </v>
      </c>
    </row>
    <row r="60" spans="1:4" x14ac:dyDescent="0.3">
      <c r="A60" s="70"/>
      <c r="B60" s="70"/>
      <c r="D60" s="101" t="str">
        <f t="shared" si="0"/>
        <v xml:space="preserve"> </v>
      </c>
    </row>
    <row r="61" spans="1:4" x14ac:dyDescent="0.3">
      <c r="A61" s="70"/>
      <c r="B61" s="70"/>
      <c r="D61" s="101" t="str">
        <f t="shared" si="0"/>
        <v xml:space="preserve"> </v>
      </c>
    </row>
    <row r="62" spans="1:4" x14ac:dyDescent="0.3">
      <c r="A62" s="70"/>
      <c r="B62" s="70"/>
      <c r="D62" s="101" t="str">
        <f t="shared" si="0"/>
        <v xml:space="preserve"> </v>
      </c>
    </row>
    <row r="63" spans="1:4" x14ac:dyDescent="0.3">
      <c r="A63" s="70"/>
      <c r="B63" s="70"/>
      <c r="D63" s="101" t="str">
        <f t="shared" si="0"/>
        <v xml:space="preserve"> </v>
      </c>
    </row>
    <row r="64" spans="1:4" x14ac:dyDescent="0.3">
      <c r="A64" s="70"/>
      <c r="B64" s="70"/>
      <c r="D64" s="101" t="str">
        <f t="shared" si="0"/>
        <v xml:space="preserve"> </v>
      </c>
    </row>
    <row r="65" spans="1:4" x14ac:dyDescent="0.3">
      <c r="A65" s="70"/>
      <c r="B65" s="70"/>
      <c r="D65" s="101" t="str">
        <f t="shared" si="0"/>
        <v xml:space="preserve"> </v>
      </c>
    </row>
    <row r="66" spans="1:4" x14ac:dyDescent="0.3">
      <c r="A66" s="70"/>
      <c r="B66" s="70"/>
      <c r="D66" s="101" t="str">
        <f t="shared" ref="D66:D129" si="1">A66&amp;" "&amp;B66</f>
        <v xml:space="preserve"> </v>
      </c>
    </row>
    <row r="67" spans="1:4" x14ac:dyDescent="0.3">
      <c r="A67" s="70"/>
      <c r="B67" s="70"/>
      <c r="D67" s="101" t="str">
        <f t="shared" si="1"/>
        <v xml:space="preserve"> </v>
      </c>
    </row>
    <row r="68" spans="1:4" x14ac:dyDescent="0.3">
      <c r="A68" s="70"/>
      <c r="B68" s="70"/>
      <c r="D68" s="101" t="str">
        <f t="shared" si="1"/>
        <v xml:space="preserve"> </v>
      </c>
    </row>
    <row r="69" spans="1:4" x14ac:dyDescent="0.3">
      <c r="A69" s="70"/>
      <c r="B69" s="70"/>
      <c r="D69" s="101" t="str">
        <f t="shared" si="1"/>
        <v xml:space="preserve"> </v>
      </c>
    </row>
    <row r="70" spans="1:4" x14ac:dyDescent="0.3">
      <c r="A70" s="70"/>
      <c r="B70" s="70"/>
      <c r="D70" s="101" t="str">
        <f t="shared" si="1"/>
        <v xml:space="preserve"> </v>
      </c>
    </row>
    <row r="71" spans="1:4" x14ac:dyDescent="0.3">
      <c r="A71" s="70"/>
      <c r="B71" s="70"/>
      <c r="D71" s="101" t="str">
        <f t="shared" si="1"/>
        <v xml:space="preserve"> </v>
      </c>
    </row>
    <row r="72" spans="1:4" x14ac:dyDescent="0.3">
      <c r="A72" s="70"/>
      <c r="B72" s="70"/>
      <c r="D72" s="101" t="str">
        <f t="shared" si="1"/>
        <v xml:space="preserve"> </v>
      </c>
    </row>
    <row r="73" spans="1:4" x14ac:dyDescent="0.3">
      <c r="A73" s="70"/>
      <c r="B73" s="70"/>
      <c r="D73" s="101" t="str">
        <f t="shared" si="1"/>
        <v xml:space="preserve"> </v>
      </c>
    </row>
    <row r="74" spans="1:4" x14ac:dyDescent="0.3">
      <c r="A74" s="70"/>
      <c r="B74" s="70"/>
      <c r="D74" s="101" t="str">
        <f t="shared" si="1"/>
        <v xml:space="preserve"> </v>
      </c>
    </row>
    <row r="75" spans="1:4" x14ac:dyDescent="0.3">
      <c r="A75" s="70"/>
      <c r="B75" s="70"/>
      <c r="D75" s="101" t="str">
        <f t="shared" si="1"/>
        <v xml:space="preserve"> </v>
      </c>
    </row>
    <row r="76" spans="1:4" x14ac:dyDescent="0.3">
      <c r="A76" s="70"/>
      <c r="B76" s="70"/>
      <c r="D76" s="101" t="str">
        <f t="shared" si="1"/>
        <v xml:space="preserve"> </v>
      </c>
    </row>
    <row r="77" spans="1:4" x14ac:dyDescent="0.3">
      <c r="A77" s="70"/>
      <c r="B77" s="70"/>
      <c r="D77" s="101" t="str">
        <f t="shared" si="1"/>
        <v xml:space="preserve"> </v>
      </c>
    </row>
    <row r="78" spans="1:4" x14ac:dyDescent="0.3">
      <c r="A78" s="70"/>
      <c r="B78" s="70"/>
      <c r="D78" s="101" t="str">
        <f t="shared" si="1"/>
        <v xml:space="preserve"> </v>
      </c>
    </row>
    <row r="79" spans="1:4" x14ac:dyDescent="0.3">
      <c r="A79" s="70"/>
      <c r="B79" s="70"/>
      <c r="D79" s="101" t="str">
        <f t="shared" si="1"/>
        <v xml:space="preserve"> </v>
      </c>
    </row>
    <row r="80" spans="1:4" x14ac:dyDescent="0.3">
      <c r="A80" s="70"/>
      <c r="B80" s="70"/>
      <c r="D80" s="101" t="str">
        <f t="shared" si="1"/>
        <v xml:space="preserve"> </v>
      </c>
    </row>
    <row r="81" spans="1:4" x14ac:dyDescent="0.3">
      <c r="A81" s="70"/>
      <c r="B81" s="70"/>
      <c r="D81" s="101" t="str">
        <f t="shared" si="1"/>
        <v xml:space="preserve"> </v>
      </c>
    </row>
    <row r="82" spans="1:4" x14ac:dyDescent="0.3">
      <c r="A82" s="70"/>
      <c r="B82" s="70"/>
      <c r="D82" s="101" t="str">
        <f t="shared" si="1"/>
        <v xml:space="preserve"> </v>
      </c>
    </row>
    <row r="83" spans="1:4" x14ac:dyDescent="0.3">
      <c r="A83" s="70"/>
      <c r="B83" s="70"/>
      <c r="D83" s="101" t="str">
        <f t="shared" si="1"/>
        <v xml:space="preserve"> </v>
      </c>
    </row>
    <row r="84" spans="1:4" x14ac:dyDescent="0.3">
      <c r="A84" s="70"/>
      <c r="B84" s="70"/>
      <c r="D84" s="101" t="str">
        <f t="shared" si="1"/>
        <v xml:space="preserve"> </v>
      </c>
    </row>
    <row r="85" spans="1:4" x14ac:dyDescent="0.3">
      <c r="A85" s="70"/>
      <c r="B85" s="70"/>
      <c r="D85" s="101" t="str">
        <f t="shared" si="1"/>
        <v xml:space="preserve"> </v>
      </c>
    </row>
    <row r="86" spans="1:4" x14ac:dyDescent="0.3">
      <c r="A86" s="70"/>
      <c r="B86" s="70"/>
      <c r="D86" s="101" t="str">
        <f t="shared" si="1"/>
        <v xml:space="preserve"> </v>
      </c>
    </row>
    <row r="87" spans="1:4" x14ac:dyDescent="0.3">
      <c r="A87" s="70"/>
      <c r="B87" s="70"/>
      <c r="D87" s="101" t="str">
        <f t="shared" si="1"/>
        <v xml:space="preserve"> </v>
      </c>
    </row>
    <row r="88" spans="1:4" x14ac:dyDescent="0.3">
      <c r="A88" s="70"/>
      <c r="B88" s="70"/>
      <c r="D88" s="101" t="str">
        <f t="shared" si="1"/>
        <v xml:space="preserve"> </v>
      </c>
    </row>
    <row r="89" spans="1:4" x14ac:dyDescent="0.3">
      <c r="A89" s="70"/>
      <c r="B89" s="70"/>
      <c r="D89" s="101" t="str">
        <f t="shared" si="1"/>
        <v xml:space="preserve"> </v>
      </c>
    </row>
    <row r="90" spans="1:4" x14ac:dyDescent="0.3">
      <c r="A90" s="70"/>
      <c r="B90" s="70"/>
      <c r="D90" s="101" t="str">
        <f t="shared" si="1"/>
        <v xml:space="preserve"> </v>
      </c>
    </row>
    <row r="91" spans="1:4" x14ac:dyDescent="0.3">
      <c r="A91" s="70"/>
      <c r="B91" s="70"/>
      <c r="D91" s="101" t="str">
        <f t="shared" si="1"/>
        <v xml:space="preserve"> </v>
      </c>
    </row>
    <row r="92" spans="1:4" x14ac:dyDescent="0.3">
      <c r="A92" s="70"/>
      <c r="B92" s="70"/>
      <c r="D92" s="101" t="str">
        <f t="shared" si="1"/>
        <v xml:space="preserve"> </v>
      </c>
    </row>
    <row r="93" spans="1:4" x14ac:dyDescent="0.3">
      <c r="A93" s="70"/>
      <c r="B93" s="70"/>
      <c r="D93" s="101" t="str">
        <f t="shared" si="1"/>
        <v xml:space="preserve"> </v>
      </c>
    </row>
    <row r="94" spans="1:4" x14ac:dyDescent="0.3">
      <c r="A94" s="70"/>
      <c r="B94" s="70"/>
      <c r="D94" s="101" t="str">
        <f t="shared" si="1"/>
        <v xml:space="preserve"> </v>
      </c>
    </row>
    <row r="95" spans="1:4" x14ac:dyDescent="0.3">
      <c r="A95" s="70"/>
      <c r="B95" s="70"/>
      <c r="D95" s="101" t="str">
        <f t="shared" si="1"/>
        <v xml:space="preserve"> </v>
      </c>
    </row>
    <row r="96" spans="1:4" x14ac:dyDescent="0.3">
      <c r="A96" s="70"/>
      <c r="B96" s="70"/>
      <c r="D96" s="101" t="str">
        <f t="shared" si="1"/>
        <v xml:space="preserve"> </v>
      </c>
    </row>
    <row r="97" spans="1:4" x14ac:dyDescent="0.3">
      <c r="A97" s="70"/>
      <c r="B97" s="70"/>
      <c r="D97" s="101" t="str">
        <f t="shared" si="1"/>
        <v xml:space="preserve"> </v>
      </c>
    </row>
    <row r="98" spans="1:4" x14ac:dyDescent="0.3">
      <c r="A98" s="70"/>
      <c r="B98" s="70"/>
      <c r="D98" s="101" t="str">
        <f t="shared" si="1"/>
        <v xml:space="preserve"> </v>
      </c>
    </row>
    <row r="99" spans="1:4" x14ac:dyDescent="0.3">
      <c r="A99" s="70"/>
      <c r="B99" s="70"/>
      <c r="D99" s="101" t="str">
        <f t="shared" si="1"/>
        <v xml:space="preserve"> </v>
      </c>
    </row>
    <row r="100" spans="1:4" x14ac:dyDescent="0.3">
      <c r="A100" s="70"/>
      <c r="B100" s="70"/>
      <c r="D100" s="101" t="str">
        <f t="shared" si="1"/>
        <v xml:space="preserve"> </v>
      </c>
    </row>
    <row r="101" spans="1:4" x14ac:dyDescent="0.3">
      <c r="A101" s="70"/>
      <c r="B101" s="70"/>
      <c r="D101" s="101" t="str">
        <f t="shared" si="1"/>
        <v xml:space="preserve"> </v>
      </c>
    </row>
    <row r="102" spans="1:4" x14ac:dyDescent="0.3">
      <c r="A102" s="70"/>
      <c r="B102" s="70"/>
      <c r="D102" s="101" t="str">
        <f t="shared" si="1"/>
        <v xml:space="preserve"> </v>
      </c>
    </row>
    <row r="103" spans="1:4" x14ac:dyDescent="0.3">
      <c r="A103" s="70"/>
      <c r="B103" s="70"/>
      <c r="D103" s="101" t="str">
        <f t="shared" si="1"/>
        <v xml:space="preserve"> </v>
      </c>
    </row>
    <row r="104" spans="1:4" x14ac:dyDescent="0.3">
      <c r="A104" s="70"/>
      <c r="B104" s="70"/>
      <c r="D104" s="101" t="str">
        <f t="shared" si="1"/>
        <v xml:space="preserve"> </v>
      </c>
    </row>
    <row r="105" spans="1:4" x14ac:dyDescent="0.3">
      <c r="A105" s="70"/>
      <c r="B105" s="70"/>
      <c r="D105" s="101" t="str">
        <f t="shared" si="1"/>
        <v xml:space="preserve"> </v>
      </c>
    </row>
    <row r="106" spans="1:4" x14ac:dyDescent="0.3">
      <c r="A106" s="70"/>
      <c r="B106" s="70"/>
      <c r="D106" s="101" t="str">
        <f t="shared" si="1"/>
        <v xml:space="preserve"> </v>
      </c>
    </row>
    <row r="107" spans="1:4" x14ac:dyDescent="0.3">
      <c r="A107" s="70"/>
      <c r="B107" s="70"/>
      <c r="D107" s="101" t="str">
        <f t="shared" si="1"/>
        <v xml:space="preserve"> </v>
      </c>
    </row>
    <row r="108" spans="1:4" x14ac:dyDescent="0.3">
      <c r="A108" s="70"/>
      <c r="B108" s="70"/>
      <c r="D108" s="101" t="str">
        <f t="shared" si="1"/>
        <v xml:space="preserve"> </v>
      </c>
    </row>
    <row r="109" spans="1:4" x14ac:dyDescent="0.3">
      <c r="A109" s="70"/>
      <c r="B109" s="70"/>
      <c r="D109" s="101" t="str">
        <f t="shared" si="1"/>
        <v xml:space="preserve"> </v>
      </c>
    </row>
    <row r="110" spans="1:4" x14ac:dyDescent="0.3">
      <c r="A110" s="70"/>
      <c r="B110" s="70"/>
      <c r="D110" s="101" t="str">
        <f t="shared" si="1"/>
        <v xml:space="preserve"> </v>
      </c>
    </row>
    <row r="111" spans="1:4" x14ac:dyDescent="0.3">
      <c r="A111" s="70"/>
      <c r="B111" s="70"/>
      <c r="D111" s="101" t="str">
        <f t="shared" si="1"/>
        <v xml:space="preserve"> </v>
      </c>
    </row>
    <row r="112" spans="1:4" x14ac:dyDescent="0.3">
      <c r="A112" s="70"/>
      <c r="B112" s="70"/>
      <c r="D112" s="101" t="str">
        <f t="shared" si="1"/>
        <v xml:space="preserve"> </v>
      </c>
    </row>
    <row r="113" spans="1:4" x14ac:dyDescent="0.3">
      <c r="A113" s="70"/>
      <c r="B113" s="70"/>
      <c r="D113" s="101" t="str">
        <f t="shared" si="1"/>
        <v xml:space="preserve"> </v>
      </c>
    </row>
    <row r="114" spans="1:4" x14ac:dyDescent="0.3">
      <c r="A114" s="70"/>
      <c r="B114" s="70"/>
      <c r="D114" s="101" t="str">
        <f t="shared" si="1"/>
        <v xml:space="preserve"> </v>
      </c>
    </row>
    <row r="115" spans="1:4" x14ac:dyDescent="0.3">
      <c r="A115" s="70"/>
      <c r="B115" s="70"/>
      <c r="D115" s="101" t="str">
        <f t="shared" si="1"/>
        <v xml:space="preserve"> </v>
      </c>
    </row>
    <row r="116" spans="1:4" x14ac:dyDescent="0.3">
      <c r="A116" s="70"/>
      <c r="B116" s="70"/>
      <c r="D116" s="101" t="str">
        <f t="shared" si="1"/>
        <v xml:space="preserve"> </v>
      </c>
    </row>
    <row r="117" spans="1:4" x14ac:dyDescent="0.3">
      <c r="A117" s="70"/>
      <c r="B117" s="70"/>
      <c r="D117" s="101" t="str">
        <f t="shared" si="1"/>
        <v xml:space="preserve"> </v>
      </c>
    </row>
    <row r="118" spans="1:4" x14ac:dyDescent="0.3">
      <c r="A118" s="70"/>
      <c r="B118" s="70"/>
      <c r="D118" s="101" t="str">
        <f t="shared" si="1"/>
        <v xml:space="preserve"> </v>
      </c>
    </row>
    <row r="119" spans="1:4" x14ac:dyDescent="0.3">
      <c r="A119" s="70"/>
      <c r="B119" s="70"/>
      <c r="D119" s="101" t="str">
        <f t="shared" si="1"/>
        <v xml:space="preserve"> </v>
      </c>
    </row>
    <row r="120" spans="1:4" x14ac:dyDescent="0.3">
      <c r="A120" s="70"/>
      <c r="B120" s="70"/>
      <c r="D120" s="101" t="str">
        <f t="shared" si="1"/>
        <v xml:space="preserve"> </v>
      </c>
    </row>
    <row r="121" spans="1:4" x14ac:dyDescent="0.3">
      <c r="A121" s="70"/>
      <c r="B121" s="70"/>
      <c r="D121" s="101" t="str">
        <f t="shared" si="1"/>
        <v xml:space="preserve"> </v>
      </c>
    </row>
    <row r="122" spans="1:4" x14ac:dyDescent="0.3">
      <c r="A122" s="70"/>
      <c r="B122" s="70"/>
      <c r="D122" s="101" t="str">
        <f t="shared" si="1"/>
        <v xml:space="preserve"> </v>
      </c>
    </row>
    <row r="123" spans="1:4" x14ac:dyDescent="0.3">
      <c r="A123" s="70"/>
      <c r="B123" s="70"/>
      <c r="D123" s="101" t="str">
        <f t="shared" si="1"/>
        <v xml:space="preserve"> </v>
      </c>
    </row>
    <row r="124" spans="1:4" x14ac:dyDescent="0.3">
      <c r="A124" s="70"/>
      <c r="B124" s="70"/>
      <c r="D124" s="101" t="str">
        <f t="shared" si="1"/>
        <v xml:space="preserve"> </v>
      </c>
    </row>
    <row r="125" spans="1:4" x14ac:dyDescent="0.3">
      <c r="A125" s="70"/>
      <c r="B125" s="70"/>
      <c r="D125" s="101" t="str">
        <f t="shared" si="1"/>
        <v xml:space="preserve"> </v>
      </c>
    </row>
    <row r="126" spans="1:4" x14ac:dyDescent="0.3">
      <c r="A126" s="70"/>
      <c r="B126" s="70"/>
      <c r="D126" s="101" t="str">
        <f t="shared" si="1"/>
        <v xml:space="preserve"> </v>
      </c>
    </row>
    <row r="127" spans="1:4" x14ac:dyDescent="0.3">
      <c r="A127" s="70"/>
      <c r="B127" s="70"/>
      <c r="D127" s="101" t="str">
        <f t="shared" si="1"/>
        <v xml:space="preserve"> </v>
      </c>
    </row>
    <row r="128" spans="1:4" x14ac:dyDescent="0.3">
      <c r="A128" s="70"/>
      <c r="B128" s="70"/>
      <c r="D128" s="101" t="str">
        <f t="shared" si="1"/>
        <v xml:space="preserve"> </v>
      </c>
    </row>
    <row r="129" spans="1:4" x14ac:dyDescent="0.3">
      <c r="A129" s="70"/>
      <c r="B129" s="70"/>
      <c r="D129" s="101" t="str">
        <f t="shared" si="1"/>
        <v xml:space="preserve"> </v>
      </c>
    </row>
    <row r="130" spans="1:4" x14ac:dyDescent="0.3">
      <c r="A130" s="70"/>
      <c r="B130" s="70"/>
      <c r="D130" s="101" t="str">
        <f t="shared" ref="D130:D193" si="2">A130&amp;" "&amp;B130</f>
        <v xml:space="preserve"> </v>
      </c>
    </row>
    <row r="131" spans="1:4" x14ac:dyDescent="0.3">
      <c r="A131" s="70"/>
      <c r="B131" s="70"/>
      <c r="D131" s="101" t="str">
        <f t="shared" si="2"/>
        <v xml:space="preserve"> </v>
      </c>
    </row>
    <row r="132" spans="1:4" x14ac:dyDescent="0.3">
      <c r="A132" s="70"/>
      <c r="B132" s="70"/>
      <c r="D132" s="101" t="str">
        <f t="shared" si="2"/>
        <v xml:space="preserve"> </v>
      </c>
    </row>
    <row r="133" spans="1:4" x14ac:dyDescent="0.3">
      <c r="A133" s="70"/>
      <c r="B133" s="70"/>
      <c r="D133" s="101" t="str">
        <f t="shared" si="2"/>
        <v xml:space="preserve"> </v>
      </c>
    </row>
    <row r="134" spans="1:4" x14ac:dyDescent="0.3">
      <c r="A134" s="70"/>
      <c r="B134" s="70"/>
      <c r="D134" s="101" t="str">
        <f t="shared" si="2"/>
        <v xml:space="preserve"> </v>
      </c>
    </row>
    <row r="135" spans="1:4" x14ac:dyDescent="0.3">
      <c r="A135" s="70"/>
      <c r="B135" s="70"/>
      <c r="D135" s="101" t="str">
        <f t="shared" si="2"/>
        <v xml:space="preserve"> </v>
      </c>
    </row>
    <row r="136" spans="1:4" x14ac:dyDescent="0.3">
      <c r="A136" s="70"/>
      <c r="B136" s="70"/>
      <c r="D136" s="101" t="str">
        <f t="shared" si="2"/>
        <v xml:space="preserve"> </v>
      </c>
    </row>
    <row r="137" spans="1:4" x14ac:dyDescent="0.3">
      <c r="A137" s="70"/>
      <c r="B137" s="70"/>
      <c r="D137" s="101" t="str">
        <f t="shared" si="2"/>
        <v xml:space="preserve"> </v>
      </c>
    </row>
    <row r="138" spans="1:4" x14ac:dyDescent="0.3">
      <c r="A138" s="70"/>
      <c r="B138" s="70"/>
      <c r="D138" s="101" t="str">
        <f t="shared" si="2"/>
        <v xml:space="preserve"> </v>
      </c>
    </row>
    <row r="139" spans="1:4" x14ac:dyDescent="0.3">
      <c r="A139" s="70"/>
      <c r="B139" s="70"/>
      <c r="D139" s="101" t="str">
        <f t="shared" si="2"/>
        <v xml:space="preserve"> </v>
      </c>
    </row>
    <row r="140" spans="1:4" x14ac:dyDescent="0.3">
      <c r="A140" s="70"/>
      <c r="B140" s="70"/>
      <c r="D140" s="101" t="str">
        <f t="shared" si="2"/>
        <v xml:space="preserve"> </v>
      </c>
    </row>
    <row r="141" spans="1:4" x14ac:dyDescent="0.3">
      <c r="A141" s="70"/>
      <c r="B141" s="70"/>
      <c r="D141" s="101" t="str">
        <f t="shared" si="2"/>
        <v xml:space="preserve"> </v>
      </c>
    </row>
    <row r="142" spans="1:4" x14ac:dyDescent="0.3">
      <c r="A142" s="70"/>
      <c r="B142" s="70"/>
      <c r="D142" s="101" t="str">
        <f t="shared" si="2"/>
        <v xml:space="preserve"> </v>
      </c>
    </row>
    <row r="143" spans="1:4" x14ac:dyDescent="0.3">
      <c r="A143" s="70"/>
      <c r="B143" s="70"/>
      <c r="D143" s="101" t="str">
        <f t="shared" si="2"/>
        <v xml:space="preserve"> </v>
      </c>
    </row>
    <row r="144" spans="1:4" x14ac:dyDescent="0.3">
      <c r="A144" s="70"/>
      <c r="B144" s="70"/>
      <c r="D144" s="101" t="str">
        <f t="shared" si="2"/>
        <v xml:space="preserve"> </v>
      </c>
    </row>
    <row r="145" spans="1:4" x14ac:dyDescent="0.3">
      <c r="A145" s="70"/>
      <c r="B145" s="70"/>
      <c r="D145" s="101" t="str">
        <f t="shared" si="2"/>
        <v xml:space="preserve"> </v>
      </c>
    </row>
    <row r="146" spans="1:4" x14ac:dyDescent="0.3">
      <c r="A146" s="70"/>
      <c r="B146" s="70"/>
      <c r="D146" s="101" t="str">
        <f t="shared" si="2"/>
        <v xml:space="preserve"> </v>
      </c>
    </row>
    <row r="147" spans="1:4" x14ac:dyDescent="0.3">
      <c r="A147" s="70"/>
      <c r="B147" s="70"/>
      <c r="D147" s="101" t="str">
        <f t="shared" si="2"/>
        <v xml:space="preserve"> </v>
      </c>
    </row>
    <row r="148" spans="1:4" x14ac:dyDescent="0.3">
      <c r="A148" s="70"/>
      <c r="B148" s="70"/>
      <c r="D148" s="101" t="str">
        <f t="shared" si="2"/>
        <v xml:space="preserve"> </v>
      </c>
    </row>
    <row r="149" spans="1:4" x14ac:dyDescent="0.3">
      <c r="A149" s="70"/>
      <c r="B149" s="70"/>
      <c r="D149" s="101" t="str">
        <f t="shared" si="2"/>
        <v xml:space="preserve"> </v>
      </c>
    </row>
    <row r="150" spans="1:4" x14ac:dyDescent="0.3">
      <c r="A150" s="70"/>
      <c r="B150" s="70"/>
      <c r="D150" s="101" t="str">
        <f t="shared" si="2"/>
        <v xml:space="preserve"> </v>
      </c>
    </row>
    <row r="151" spans="1:4" x14ac:dyDescent="0.3">
      <c r="A151" s="70"/>
      <c r="B151" s="70"/>
      <c r="D151" s="101" t="str">
        <f t="shared" si="2"/>
        <v xml:space="preserve"> </v>
      </c>
    </row>
    <row r="152" spans="1:4" x14ac:dyDescent="0.3">
      <c r="A152" s="70"/>
      <c r="B152" s="70"/>
      <c r="D152" s="101" t="str">
        <f t="shared" si="2"/>
        <v xml:space="preserve"> </v>
      </c>
    </row>
    <row r="153" spans="1:4" x14ac:dyDescent="0.3">
      <c r="A153" s="70"/>
      <c r="B153" s="70"/>
      <c r="D153" s="101" t="str">
        <f t="shared" si="2"/>
        <v xml:space="preserve"> </v>
      </c>
    </row>
    <row r="154" spans="1:4" x14ac:dyDescent="0.3">
      <c r="A154" s="70"/>
      <c r="B154" s="70"/>
      <c r="D154" s="101" t="str">
        <f t="shared" si="2"/>
        <v xml:space="preserve"> </v>
      </c>
    </row>
    <row r="155" spans="1:4" x14ac:dyDescent="0.3">
      <c r="A155" s="70"/>
      <c r="B155" s="70"/>
      <c r="D155" s="101" t="str">
        <f t="shared" si="2"/>
        <v xml:space="preserve"> </v>
      </c>
    </row>
    <row r="156" spans="1:4" x14ac:dyDescent="0.3">
      <c r="A156" s="70"/>
      <c r="B156" s="70"/>
      <c r="D156" s="101" t="str">
        <f t="shared" si="2"/>
        <v xml:space="preserve"> </v>
      </c>
    </row>
    <row r="157" spans="1:4" x14ac:dyDescent="0.3">
      <c r="A157" s="70"/>
      <c r="B157" s="70"/>
      <c r="D157" s="101" t="str">
        <f t="shared" si="2"/>
        <v xml:space="preserve"> </v>
      </c>
    </row>
    <row r="158" spans="1:4" x14ac:dyDescent="0.3">
      <c r="A158" s="70"/>
      <c r="B158" s="70"/>
      <c r="D158" s="101" t="str">
        <f t="shared" si="2"/>
        <v xml:space="preserve"> </v>
      </c>
    </row>
    <row r="159" spans="1:4" x14ac:dyDescent="0.3">
      <c r="A159" s="70"/>
      <c r="B159" s="70"/>
      <c r="D159" s="101" t="str">
        <f t="shared" si="2"/>
        <v xml:space="preserve"> </v>
      </c>
    </row>
    <row r="160" spans="1:4" x14ac:dyDescent="0.3">
      <c r="A160" s="70"/>
      <c r="B160" s="70"/>
      <c r="D160" s="101" t="str">
        <f t="shared" si="2"/>
        <v xml:space="preserve"> </v>
      </c>
    </row>
    <row r="161" spans="1:4" x14ac:dyDescent="0.3">
      <c r="A161" s="70"/>
      <c r="B161" s="70"/>
      <c r="D161" s="101" t="str">
        <f t="shared" si="2"/>
        <v xml:space="preserve"> </v>
      </c>
    </row>
    <row r="162" spans="1:4" x14ac:dyDescent="0.3">
      <c r="A162" s="70"/>
      <c r="B162" s="70"/>
      <c r="D162" s="101" t="str">
        <f t="shared" si="2"/>
        <v xml:space="preserve"> </v>
      </c>
    </row>
    <row r="163" spans="1:4" x14ac:dyDescent="0.3">
      <c r="A163" s="70"/>
      <c r="B163" s="70"/>
      <c r="D163" s="101" t="str">
        <f t="shared" si="2"/>
        <v xml:space="preserve"> </v>
      </c>
    </row>
    <row r="164" spans="1:4" x14ac:dyDescent="0.3">
      <c r="A164" s="70"/>
      <c r="B164" s="70"/>
      <c r="D164" s="101" t="str">
        <f t="shared" si="2"/>
        <v xml:space="preserve"> </v>
      </c>
    </row>
    <row r="165" spans="1:4" x14ac:dyDescent="0.3">
      <c r="A165" s="70"/>
      <c r="B165" s="70"/>
      <c r="D165" s="101" t="str">
        <f t="shared" si="2"/>
        <v xml:space="preserve"> </v>
      </c>
    </row>
    <row r="166" spans="1:4" x14ac:dyDescent="0.3">
      <c r="A166" s="70"/>
      <c r="B166" s="70"/>
      <c r="D166" s="101" t="str">
        <f t="shared" si="2"/>
        <v xml:space="preserve"> </v>
      </c>
    </row>
    <row r="167" spans="1:4" x14ac:dyDescent="0.3">
      <c r="A167" s="70"/>
      <c r="B167" s="70"/>
      <c r="D167" s="101" t="str">
        <f t="shared" si="2"/>
        <v xml:space="preserve"> </v>
      </c>
    </row>
    <row r="168" spans="1:4" x14ac:dyDescent="0.3">
      <c r="A168" s="70"/>
      <c r="B168" s="70"/>
      <c r="D168" s="101" t="str">
        <f t="shared" si="2"/>
        <v xml:space="preserve"> </v>
      </c>
    </row>
    <row r="169" spans="1:4" x14ac:dyDescent="0.3">
      <c r="A169" s="70"/>
      <c r="B169" s="70"/>
      <c r="D169" s="101" t="str">
        <f t="shared" si="2"/>
        <v xml:space="preserve"> </v>
      </c>
    </row>
    <row r="170" spans="1:4" x14ac:dyDescent="0.3">
      <c r="A170" s="70"/>
      <c r="B170" s="70"/>
      <c r="D170" s="101" t="str">
        <f t="shared" si="2"/>
        <v xml:space="preserve"> </v>
      </c>
    </row>
    <row r="171" spans="1:4" x14ac:dyDescent="0.3">
      <c r="A171" s="70"/>
      <c r="B171" s="70"/>
      <c r="D171" s="101" t="str">
        <f t="shared" si="2"/>
        <v xml:space="preserve"> </v>
      </c>
    </row>
    <row r="172" spans="1:4" x14ac:dyDescent="0.3">
      <c r="A172" s="70"/>
      <c r="B172" s="70"/>
      <c r="D172" s="101" t="str">
        <f t="shared" si="2"/>
        <v xml:space="preserve"> </v>
      </c>
    </row>
    <row r="173" spans="1:4" x14ac:dyDescent="0.3">
      <c r="A173" s="70"/>
      <c r="B173" s="70"/>
      <c r="D173" s="101" t="str">
        <f t="shared" si="2"/>
        <v xml:space="preserve"> </v>
      </c>
    </row>
    <row r="174" spans="1:4" x14ac:dyDescent="0.3">
      <c r="A174" s="70"/>
      <c r="B174" s="70"/>
      <c r="D174" s="101" t="str">
        <f t="shared" si="2"/>
        <v xml:space="preserve"> </v>
      </c>
    </row>
    <row r="175" spans="1:4" x14ac:dyDescent="0.3">
      <c r="A175" s="70"/>
      <c r="B175" s="70"/>
      <c r="D175" s="101" t="str">
        <f t="shared" si="2"/>
        <v xml:space="preserve"> </v>
      </c>
    </row>
    <row r="176" spans="1:4" x14ac:dyDescent="0.3">
      <c r="A176" s="70"/>
      <c r="B176" s="70"/>
      <c r="D176" s="101" t="str">
        <f t="shared" si="2"/>
        <v xml:space="preserve"> </v>
      </c>
    </row>
    <row r="177" spans="1:4" x14ac:dyDescent="0.3">
      <c r="A177" s="70"/>
      <c r="B177" s="70"/>
      <c r="D177" s="101" t="str">
        <f t="shared" si="2"/>
        <v xml:space="preserve"> </v>
      </c>
    </row>
    <row r="178" spans="1:4" x14ac:dyDescent="0.3">
      <c r="A178" s="70"/>
      <c r="B178" s="70"/>
      <c r="D178" s="101" t="str">
        <f t="shared" si="2"/>
        <v xml:space="preserve"> </v>
      </c>
    </row>
    <row r="179" spans="1:4" x14ac:dyDescent="0.3">
      <c r="A179" s="70"/>
      <c r="B179" s="70"/>
      <c r="D179" s="101" t="str">
        <f t="shared" si="2"/>
        <v xml:space="preserve"> </v>
      </c>
    </row>
    <row r="180" spans="1:4" x14ac:dyDescent="0.3">
      <c r="A180" s="70"/>
      <c r="B180" s="70"/>
      <c r="D180" s="101" t="str">
        <f t="shared" si="2"/>
        <v xml:space="preserve"> </v>
      </c>
    </row>
    <row r="181" spans="1:4" x14ac:dyDescent="0.3">
      <c r="A181" s="70"/>
      <c r="B181" s="70"/>
      <c r="D181" s="101" t="str">
        <f t="shared" si="2"/>
        <v xml:space="preserve"> </v>
      </c>
    </row>
    <row r="182" spans="1:4" x14ac:dyDescent="0.3">
      <c r="A182" s="70"/>
      <c r="B182" s="70"/>
      <c r="D182" s="101" t="str">
        <f t="shared" si="2"/>
        <v xml:space="preserve"> </v>
      </c>
    </row>
    <row r="183" spans="1:4" x14ac:dyDescent="0.3">
      <c r="A183" s="70"/>
      <c r="B183" s="70"/>
      <c r="D183" s="101" t="str">
        <f t="shared" si="2"/>
        <v xml:space="preserve"> </v>
      </c>
    </row>
    <row r="184" spans="1:4" x14ac:dyDescent="0.3">
      <c r="A184" s="70"/>
      <c r="B184" s="70"/>
      <c r="D184" s="101" t="str">
        <f t="shared" si="2"/>
        <v xml:space="preserve"> </v>
      </c>
    </row>
    <row r="185" spans="1:4" x14ac:dyDescent="0.3">
      <c r="A185" s="70"/>
      <c r="B185" s="70"/>
      <c r="D185" s="101" t="str">
        <f t="shared" si="2"/>
        <v xml:space="preserve"> </v>
      </c>
    </row>
    <row r="186" spans="1:4" x14ac:dyDescent="0.3">
      <c r="A186" s="70"/>
      <c r="B186" s="70"/>
      <c r="D186" s="101" t="str">
        <f t="shared" si="2"/>
        <v xml:space="preserve"> </v>
      </c>
    </row>
    <row r="187" spans="1:4" x14ac:dyDescent="0.3">
      <c r="A187" s="70"/>
      <c r="B187" s="70"/>
      <c r="D187" s="101" t="str">
        <f t="shared" si="2"/>
        <v xml:space="preserve"> </v>
      </c>
    </row>
    <row r="188" spans="1:4" x14ac:dyDescent="0.3">
      <c r="A188" s="70"/>
      <c r="B188" s="70"/>
      <c r="D188" s="101" t="str">
        <f t="shared" si="2"/>
        <v xml:space="preserve"> </v>
      </c>
    </row>
    <row r="189" spans="1:4" x14ac:dyDescent="0.3">
      <c r="A189" s="70"/>
      <c r="B189" s="70"/>
      <c r="D189" s="101" t="str">
        <f t="shared" si="2"/>
        <v xml:space="preserve"> </v>
      </c>
    </row>
    <row r="190" spans="1:4" x14ac:dyDescent="0.3">
      <c r="A190" s="70"/>
      <c r="B190" s="70"/>
      <c r="D190" s="101" t="str">
        <f t="shared" si="2"/>
        <v xml:space="preserve"> </v>
      </c>
    </row>
    <row r="191" spans="1:4" x14ac:dyDescent="0.3">
      <c r="A191" s="70"/>
      <c r="B191" s="70"/>
      <c r="D191" s="101" t="str">
        <f t="shared" si="2"/>
        <v xml:space="preserve"> </v>
      </c>
    </row>
    <row r="192" spans="1:4" x14ac:dyDescent="0.3">
      <c r="A192" s="70"/>
      <c r="B192" s="70"/>
      <c r="D192" s="101" t="str">
        <f t="shared" si="2"/>
        <v xml:space="preserve"> </v>
      </c>
    </row>
    <row r="193" spans="1:4" x14ac:dyDescent="0.3">
      <c r="A193" s="70"/>
      <c r="B193" s="70"/>
      <c r="D193" s="101" t="str">
        <f t="shared" si="2"/>
        <v xml:space="preserve"> </v>
      </c>
    </row>
    <row r="194" spans="1:4" x14ac:dyDescent="0.3">
      <c r="A194" s="70"/>
      <c r="B194" s="70"/>
      <c r="D194" s="101" t="str">
        <f t="shared" ref="D194:D257" si="3">A194&amp;" "&amp;B194</f>
        <v xml:space="preserve"> </v>
      </c>
    </row>
    <row r="195" spans="1:4" x14ac:dyDescent="0.3">
      <c r="A195" s="70"/>
      <c r="B195" s="70"/>
      <c r="D195" s="101" t="str">
        <f t="shared" si="3"/>
        <v xml:space="preserve"> </v>
      </c>
    </row>
    <row r="196" spans="1:4" x14ac:dyDescent="0.3">
      <c r="A196" s="70"/>
      <c r="B196" s="70"/>
      <c r="D196" s="101" t="str">
        <f t="shared" si="3"/>
        <v xml:space="preserve"> </v>
      </c>
    </row>
    <row r="197" spans="1:4" x14ac:dyDescent="0.3">
      <c r="A197" s="70"/>
      <c r="B197" s="70"/>
      <c r="D197" s="101" t="str">
        <f t="shared" si="3"/>
        <v xml:space="preserve"> </v>
      </c>
    </row>
    <row r="198" spans="1:4" x14ac:dyDescent="0.3">
      <c r="A198" s="70"/>
      <c r="B198" s="70"/>
      <c r="D198" s="101" t="str">
        <f t="shared" si="3"/>
        <v xml:space="preserve"> </v>
      </c>
    </row>
    <row r="199" spans="1:4" x14ac:dyDescent="0.3">
      <c r="A199" s="70"/>
      <c r="B199" s="70"/>
      <c r="D199" s="101" t="str">
        <f t="shared" si="3"/>
        <v xml:space="preserve"> </v>
      </c>
    </row>
    <row r="200" spans="1:4" x14ac:dyDescent="0.3">
      <c r="A200" s="70"/>
      <c r="B200" s="70"/>
      <c r="D200" s="101" t="str">
        <f t="shared" si="3"/>
        <v xml:space="preserve"> </v>
      </c>
    </row>
    <row r="201" spans="1:4" x14ac:dyDescent="0.3">
      <c r="A201" s="70"/>
      <c r="B201" s="70"/>
      <c r="D201" s="101" t="str">
        <f t="shared" si="3"/>
        <v xml:space="preserve"> </v>
      </c>
    </row>
    <row r="202" spans="1:4" x14ac:dyDescent="0.3">
      <c r="A202" s="70"/>
      <c r="B202" s="70"/>
      <c r="D202" s="101" t="str">
        <f t="shared" si="3"/>
        <v xml:space="preserve"> </v>
      </c>
    </row>
    <row r="203" spans="1:4" x14ac:dyDescent="0.3">
      <c r="A203" s="70"/>
      <c r="B203" s="70"/>
      <c r="D203" s="101" t="str">
        <f t="shared" si="3"/>
        <v xml:space="preserve"> </v>
      </c>
    </row>
    <row r="204" spans="1:4" x14ac:dyDescent="0.3">
      <c r="A204" s="70"/>
      <c r="B204" s="70"/>
      <c r="D204" s="101" t="str">
        <f t="shared" si="3"/>
        <v xml:space="preserve"> </v>
      </c>
    </row>
    <row r="205" spans="1:4" x14ac:dyDescent="0.3">
      <c r="A205" s="70"/>
      <c r="B205" s="70"/>
      <c r="D205" s="101" t="str">
        <f t="shared" si="3"/>
        <v xml:space="preserve"> </v>
      </c>
    </row>
    <row r="206" spans="1:4" x14ac:dyDescent="0.3">
      <c r="A206" s="70"/>
      <c r="B206" s="70"/>
      <c r="D206" s="101" t="str">
        <f t="shared" si="3"/>
        <v xml:space="preserve"> </v>
      </c>
    </row>
    <row r="207" spans="1:4" x14ac:dyDescent="0.3">
      <c r="A207" s="70"/>
      <c r="B207" s="70"/>
      <c r="D207" s="101" t="str">
        <f t="shared" si="3"/>
        <v xml:space="preserve"> </v>
      </c>
    </row>
    <row r="208" spans="1:4" x14ac:dyDescent="0.3">
      <c r="A208" s="70"/>
      <c r="B208" s="70"/>
      <c r="D208" s="101" t="str">
        <f t="shared" si="3"/>
        <v xml:space="preserve"> </v>
      </c>
    </row>
    <row r="209" spans="1:4" x14ac:dyDescent="0.3">
      <c r="A209" s="70"/>
      <c r="B209" s="70"/>
      <c r="D209" s="101" t="str">
        <f t="shared" si="3"/>
        <v xml:space="preserve"> </v>
      </c>
    </row>
    <row r="210" spans="1:4" x14ac:dyDescent="0.3">
      <c r="A210" s="70"/>
      <c r="B210" s="70"/>
      <c r="D210" s="101" t="str">
        <f t="shared" si="3"/>
        <v xml:space="preserve"> </v>
      </c>
    </row>
    <row r="211" spans="1:4" x14ac:dyDescent="0.3">
      <c r="A211" s="70"/>
      <c r="B211" s="70"/>
      <c r="D211" s="101" t="str">
        <f t="shared" si="3"/>
        <v xml:space="preserve"> </v>
      </c>
    </row>
    <row r="212" spans="1:4" x14ac:dyDescent="0.3">
      <c r="A212" s="70"/>
      <c r="B212" s="70"/>
      <c r="D212" s="101" t="str">
        <f t="shared" si="3"/>
        <v xml:space="preserve"> </v>
      </c>
    </row>
    <row r="213" spans="1:4" x14ac:dyDescent="0.3">
      <c r="A213" s="70"/>
      <c r="B213" s="70"/>
      <c r="D213" s="101" t="str">
        <f t="shared" si="3"/>
        <v xml:space="preserve"> </v>
      </c>
    </row>
    <row r="214" spans="1:4" x14ac:dyDescent="0.3">
      <c r="A214" s="70"/>
      <c r="B214" s="70"/>
      <c r="D214" s="101" t="str">
        <f t="shared" si="3"/>
        <v xml:space="preserve"> </v>
      </c>
    </row>
    <row r="215" spans="1:4" x14ac:dyDescent="0.3">
      <c r="A215" s="70"/>
      <c r="B215" s="70"/>
      <c r="D215" s="101" t="str">
        <f t="shared" si="3"/>
        <v xml:space="preserve"> </v>
      </c>
    </row>
    <row r="216" spans="1:4" x14ac:dyDescent="0.3">
      <c r="A216" s="70"/>
      <c r="B216" s="70"/>
      <c r="D216" s="101" t="str">
        <f t="shared" si="3"/>
        <v xml:space="preserve"> </v>
      </c>
    </row>
    <row r="217" spans="1:4" x14ac:dyDescent="0.3">
      <c r="A217" s="70"/>
      <c r="B217" s="70"/>
      <c r="D217" s="101" t="str">
        <f t="shared" si="3"/>
        <v xml:space="preserve"> </v>
      </c>
    </row>
    <row r="218" spans="1:4" x14ac:dyDescent="0.3">
      <c r="A218" s="70"/>
      <c r="B218" s="70"/>
      <c r="D218" s="101" t="str">
        <f t="shared" si="3"/>
        <v xml:space="preserve"> </v>
      </c>
    </row>
    <row r="219" spans="1:4" x14ac:dyDescent="0.3">
      <c r="A219" s="70"/>
      <c r="B219" s="70"/>
      <c r="D219" s="101" t="str">
        <f t="shared" si="3"/>
        <v xml:space="preserve"> </v>
      </c>
    </row>
    <row r="220" spans="1:4" x14ac:dyDescent="0.3">
      <c r="A220" s="70"/>
      <c r="B220" s="70"/>
      <c r="D220" s="101" t="str">
        <f t="shared" si="3"/>
        <v xml:space="preserve"> </v>
      </c>
    </row>
    <row r="221" spans="1:4" x14ac:dyDescent="0.3">
      <c r="A221" s="70"/>
      <c r="B221" s="70"/>
      <c r="D221" s="101" t="str">
        <f t="shared" si="3"/>
        <v xml:space="preserve"> </v>
      </c>
    </row>
    <row r="222" spans="1:4" x14ac:dyDescent="0.3">
      <c r="A222" s="70"/>
      <c r="B222" s="70"/>
      <c r="D222" s="101" t="str">
        <f t="shared" si="3"/>
        <v xml:space="preserve"> </v>
      </c>
    </row>
    <row r="223" spans="1:4" x14ac:dyDescent="0.3">
      <c r="A223" s="70"/>
      <c r="B223" s="70"/>
      <c r="D223" s="101" t="str">
        <f t="shared" si="3"/>
        <v xml:space="preserve"> </v>
      </c>
    </row>
    <row r="224" spans="1:4" x14ac:dyDescent="0.3">
      <c r="A224" s="70"/>
      <c r="B224" s="70"/>
      <c r="D224" s="101" t="str">
        <f t="shared" si="3"/>
        <v xml:space="preserve"> </v>
      </c>
    </row>
    <row r="225" spans="1:4" x14ac:dyDescent="0.3">
      <c r="A225" s="70"/>
      <c r="B225" s="70"/>
      <c r="D225" s="101" t="str">
        <f t="shared" si="3"/>
        <v xml:space="preserve"> </v>
      </c>
    </row>
    <row r="226" spans="1:4" x14ac:dyDescent="0.3">
      <c r="A226" s="70"/>
      <c r="B226" s="70"/>
      <c r="D226" s="101" t="str">
        <f t="shared" si="3"/>
        <v xml:space="preserve"> </v>
      </c>
    </row>
    <row r="227" spans="1:4" x14ac:dyDescent="0.3">
      <c r="A227" s="70"/>
      <c r="B227" s="70"/>
      <c r="D227" s="101" t="str">
        <f t="shared" si="3"/>
        <v xml:space="preserve"> </v>
      </c>
    </row>
    <row r="228" spans="1:4" x14ac:dyDescent="0.3">
      <c r="A228" s="70"/>
      <c r="B228" s="70"/>
      <c r="D228" s="101" t="str">
        <f t="shared" si="3"/>
        <v xml:space="preserve"> </v>
      </c>
    </row>
    <row r="229" spans="1:4" x14ac:dyDescent="0.3">
      <c r="A229" s="70"/>
      <c r="B229" s="70"/>
      <c r="D229" s="101" t="str">
        <f t="shared" si="3"/>
        <v xml:space="preserve"> </v>
      </c>
    </row>
    <row r="230" spans="1:4" x14ac:dyDescent="0.3">
      <c r="A230" s="70"/>
      <c r="B230" s="70"/>
      <c r="D230" s="101" t="str">
        <f t="shared" si="3"/>
        <v xml:space="preserve"> </v>
      </c>
    </row>
    <row r="231" spans="1:4" x14ac:dyDescent="0.3">
      <c r="A231" s="70"/>
      <c r="B231" s="70"/>
      <c r="D231" s="101" t="str">
        <f t="shared" si="3"/>
        <v xml:space="preserve"> </v>
      </c>
    </row>
    <row r="232" spans="1:4" x14ac:dyDescent="0.3">
      <c r="A232" s="70"/>
      <c r="B232" s="70"/>
      <c r="D232" s="101" t="str">
        <f t="shared" si="3"/>
        <v xml:space="preserve"> </v>
      </c>
    </row>
    <row r="233" spans="1:4" x14ac:dyDescent="0.3">
      <c r="A233" s="70"/>
      <c r="B233" s="70"/>
      <c r="D233" s="101" t="str">
        <f t="shared" si="3"/>
        <v xml:space="preserve"> </v>
      </c>
    </row>
    <row r="234" spans="1:4" x14ac:dyDescent="0.3">
      <c r="A234" s="70"/>
      <c r="B234" s="70"/>
      <c r="D234" s="101" t="str">
        <f t="shared" si="3"/>
        <v xml:space="preserve"> </v>
      </c>
    </row>
    <row r="235" spans="1:4" x14ac:dyDescent="0.3">
      <c r="A235" s="70"/>
      <c r="B235" s="70"/>
      <c r="D235" s="101" t="str">
        <f t="shared" si="3"/>
        <v xml:space="preserve"> </v>
      </c>
    </row>
    <row r="236" spans="1:4" x14ac:dyDescent="0.3">
      <c r="A236" s="70"/>
      <c r="B236" s="70"/>
      <c r="D236" s="101" t="str">
        <f t="shared" si="3"/>
        <v xml:space="preserve"> </v>
      </c>
    </row>
    <row r="237" spans="1:4" x14ac:dyDescent="0.3">
      <c r="A237" s="70"/>
      <c r="B237" s="70"/>
      <c r="D237" s="101" t="str">
        <f t="shared" si="3"/>
        <v xml:space="preserve"> </v>
      </c>
    </row>
    <row r="238" spans="1:4" x14ac:dyDescent="0.3">
      <c r="A238" s="70"/>
      <c r="B238" s="70"/>
      <c r="D238" s="101" t="str">
        <f t="shared" si="3"/>
        <v xml:space="preserve"> </v>
      </c>
    </row>
    <row r="239" spans="1:4" x14ac:dyDescent="0.3">
      <c r="A239" s="70"/>
      <c r="B239" s="70"/>
      <c r="D239" s="101" t="str">
        <f t="shared" si="3"/>
        <v xml:space="preserve"> </v>
      </c>
    </row>
    <row r="240" spans="1:4" x14ac:dyDescent="0.3">
      <c r="A240" s="70"/>
      <c r="B240" s="70"/>
      <c r="D240" s="101" t="str">
        <f t="shared" si="3"/>
        <v xml:space="preserve"> </v>
      </c>
    </row>
    <row r="241" spans="1:4" x14ac:dyDescent="0.3">
      <c r="A241" s="70"/>
      <c r="B241" s="70"/>
      <c r="D241" s="101" t="str">
        <f t="shared" si="3"/>
        <v xml:space="preserve"> </v>
      </c>
    </row>
    <row r="242" spans="1:4" x14ac:dyDescent="0.3">
      <c r="A242" s="70"/>
      <c r="B242" s="70"/>
      <c r="D242" s="101" t="str">
        <f t="shared" si="3"/>
        <v xml:space="preserve"> </v>
      </c>
    </row>
    <row r="243" spans="1:4" x14ac:dyDescent="0.3">
      <c r="A243" s="70"/>
      <c r="B243" s="70"/>
      <c r="D243" s="101" t="str">
        <f t="shared" si="3"/>
        <v xml:space="preserve"> </v>
      </c>
    </row>
    <row r="244" spans="1:4" x14ac:dyDescent="0.3">
      <c r="A244" s="70"/>
      <c r="B244" s="70"/>
      <c r="D244" s="101" t="str">
        <f t="shared" si="3"/>
        <v xml:space="preserve"> </v>
      </c>
    </row>
    <row r="245" spans="1:4" x14ac:dyDescent="0.3">
      <c r="A245" s="70"/>
      <c r="B245" s="70"/>
      <c r="D245" s="101" t="str">
        <f t="shared" si="3"/>
        <v xml:space="preserve"> </v>
      </c>
    </row>
    <row r="246" spans="1:4" x14ac:dyDescent="0.3">
      <c r="A246" s="70"/>
      <c r="B246" s="70"/>
      <c r="D246" s="101" t="str">
        <f t="shared" si="3"/>
        <v xml:space="preserve"> </v>
      </c>
    </row>
    <row r="247" spans="1:4" x14ac:dyDescent="0.3">
      <c r="A247" s="70"/>
      <c r="B247" s="70"/>
      <c r="D247" s="101" t="str">
        <f t="shared" si="3"/>
        <v xml:space="preserve"> </v>
      </c>
    </row>
    <row r="248" spans="1:4" x14ac:dyDescent="0.3">
      <c r="A248" s="70"/>
      <c r="B248" s="70"/>
      <c r="D248" s="101" t="str">
        <f t="shared" si="3"/>
        <v xml:space="preserve"> </v>
      </c>
    </row>
    <row r="249" spans="1:4" x14ac:dyDescent="0.3">
      <c r="A249" s="70"/>
      <c r="B249" s="70"/>
      <c r="D249" s="101" t="str">
        <f t="shared" si="3"/>
        <v xml:space="preserve"> </v>
      </c>
    </row>
    <row r="250" spans="1:4" x14ac:dyDescent="0.3">
      <c r="A250" s="70"/>
      <c r="B250" s="70"/>
      <c r="D250" s="101" t="str">
        <f t="shared" si="3"/>
        <v xml:space="preserve"> </v>
      </c>
    </row>
    <row r="251" spans="1:4" x14ac:dyDescent="0.3">
      <c r="A251" s="70"/>
      <c r="B251" s="70"/>
      <c r="D251" s="101" t="str">
        <f t="shared" si="3"/>
        <v xml:space="preserve"> </v>
      </c>
    </row>
    <row r="252" spans="1:4" x14ac:dyDescent="0.3">
      <c r="A252" s="70"/>
      <c r="B252" s="70"/>
      <c r="D252" s="101" t="str">
        <f t="shared" si="3"/>
        <v xml:space="preserve"> </v>
      </c>
    </row>
    <row r="253" spans="1:4" x14ac:dyDescent="0.3">
      <c r="A253" s="70"/>
      <c r="B253" s="70"/>
      <c r="D253" s="101" t="str">
        <f t="shared" si="3"/>
        <v xml:space="preserve"> </v>
      </c>
    </row>
    <row r="254" spans="1:4" x14ac:dyDescent="0.3">
      <c r="A254" s="70"/>
      <c r="B254" s="70"/>
      <c r="D254" s="101" t="str">
        <f t="shared" si="3"/>
        <v xml:space="preserve"> </v>
      </c>
    </row>
    <row r="255" spans="1:4" x14ac:dyDescent="0.3">
      <c r="A255" s="70"/>
      <c r="B255" s="70"/>
      <c r="D255" s="101" t="str">
        <f t="shared" si="3"/>
        <v xml:space="preserve"> </v>
      </c>
    </row>
    <row r="256" spans="1:4" x14ac:dyDescent="0.3">
      <c r="A256" s="70"/>
      <c r="B256" s="70"/>
      <c r="D256" s="101" t="str">
        <f t="shared" si="3"/>
        <v xml:space="preserve"> </v>
      </c>
    </row>
    <row r="257" spans="1:4" x14ac:dyDescent="0.3">
      <c r="A257" s="70"/>
      <c r="B257" s="70"/>
      <c r="D257" s="101" t="str">
        <f t="shared" si="3"/>
        <v xml:space="preserve"> </v>
      </c>
    </row>
    <row r="258" spans="1:4" x14ac:dyDescent="0.3">
      <c r="A258" s="70"/>
      <c r="B258" s="70"/>
      <c r="D258" s="101" t="str">
        <f t="shared" ref="D258:D321" si="4">A258&amp;" "&amp;B258</f>
        <v xml:space="preserve"> </v>
      </c>
    </row>
    <row r="259" spans="1:4" x14ac:dyDescent="0.3">
      <c r="A259" s="70"/>
      <c r="B259" s="70"/>
      <c r="D259" s="101" t="str">
        <f t="shared" si="4"/>
        <v xml:space="preserve"> </v>
      </c>
    </row>
    <row r="260" spans="1:4" x14ac:dyDescent="0.3">
      <c r="A260" s="70"/>
      <c r="B260" s="70"/>
      <c r="D260" s="101" t="str">
        <f t="shared" si="4"/>
        <v xml:space="preserve"> </v>
      </c>
    </row>
    <row r="261" spans="1:4" x14ac:dyDescent="0.3">
      <c r="A261" s="70"/>
      <c r="B261" s="70"/>
      <c r="D261" s="101" t="str">
        <f t="shared" si="4"/>
        <v xml:space="preserve"> </v>
      </c>
    </row>
    <row r="262" spans="1:4" x14ac:dyDescent="0.3">
      <c r="A262" s="70"/>
      <c r="B262" s="70"/>
      <c r="D262" s="101" t="str">
        <f t="shared" si="4"/>
        <v xml:space="preserve"> </v>
      </c>
    </row>
    <row r="263" spans="1:4" x14ac:dyDescent="0.3">
      <c r="A263" s="70"/>
      <c r="B263" s="70"/>
      <c r="D263" s="101" t="str">
        <f t="shared" si="4"/>
        <v xml:space="preserve"> </v>
      </c>
    </row>
    <row r="264" spans="1:4" x14ac:dyDescent="0.3">
      <c r="A264" s="70"/>
      <c r="B264" s="70"/>
      <c r="D264" s="101" t="str">
        <f t="shared" si="4"/>
        <v xml:space="preserve"> </v>
      </c>
    </row>
    <row r="265" spans="1:4" x14ac:dyDescent="0.3">
      <c r="A265" s="70"/>
      <c r="B265" s="70"/>
      <c r="D265" s="101" t="str">
        <f t="shared" si="4"/>
        <v xml:space="preserve"> </v>
      </c>
    </row>
    <row r="266" spans="1:4" x14ac:dyDescent="0.3">
      <c r="A266" s="70"/>
      <c r="B266" s="70"/>
      <c r="D266" s="101" t="str">
        <f t="shared" si="4"/>
        <v xml:space="preserve"> </v>
      </c>
    </row>
    <row r="267" spans="1:4" x14ac:dyDescent="0.3">
      <c r="A267" s="70"/>
      <c r="B267" s="70"/>
      <c r="D267" s="101" t="str">
        <f t="shared" si="4"/>
        <v xml:space="preserve"> </v>
      </c>
    </row>
    <row r="268" spans="1:4" x14ac:dyDescent="0.3">
      <c r="A268" s="70"/>
      <c r="B268" s="70"/>
      <c r="D268" s="101" t="str">
        <f t="shared" si="4"/>
        <v xml:space="preserve"> </v>
      </c>
    </row>
    <row r="269" spans="1:4" x14ac:dyDescent="0.3">
      <c r="A269" s="70"/>
      <c r="B269" s="70"/>
      <c r="D269" s="101" t="str">
        <f t="shared" si="4"/>
        <v xml:space="preserve"> </v>
      </c>
    </row>
    <row r="270" spans="1:4" x14ac:dyDescent="0.3">
      <c r="A270" s="70"/>
      <c r="B270" s="70"/>
      <c r="D270" s="101" t="str">
        <f t="shared" si="4"/>
        <v xml:space="preserve"> </v>
      </c>
    </row>
    <row r="271" spans="1:4" x14ac:dyDescent="0.3">
      <c r="A271" s="70"/>
      <c r="B271" s="70"/>
      <c r="D271" s="101" t="str">
        <f t="shared" si="4"/>
        <v xml:space="preserve"> </v>
      </c>
    </row>
    <row r="272" spans="1:4" x14ac:dyDescent="0.3">
      <c r="A272" s="70"/>
      <c r="B272" s="70"/>
      <c r="D272" s="101" t="str">
        <f t="shared" si="4"/>
        <v xml:space="preserve"> </v>
      </c>
    </row>
    <row r="273" spans="1:4" x14ac:dyDescent="0.3">
      <c r="A273" s="70"/>
      <c r="B273" s="70"/>
      <c r="D273" s="101" t="str">
        <f t="shared" si="4"/>
        <v xml:space="preserve"> </v>
      </c>
    </row>
    <row r="274" spans="1:4" x14ac:dyDescent="0.3">
      <c r="A274" s="70"/>
      <c r="B274" s="70"/>
      <c r="D274" s="101" t="str">
        <f t="shared" si="4"/>
        <v xml:space="preserve"> </v>
      </c>
    </row>
    <row r="275" spans="1:4" x14ac:dyDescent="0.3">
      <c r="A275" s="70"/>
      <c r="B275" s="70"/>
      <c r="D275" s="101" t="str">
        <f t="shared" si="4"/>
        <v xml:space="preserve"> </v>
      </c>
    </row>
    <row r="276" spans="1:4" x14ac:dyDescent="0.3">
      <c r="A276" s="70"/>
      <c r="B276" s="70"/>
      <c r="D276" s="101" t="str">
        <f t="shared" si="4"/>
        <v xml:space="preserve"> </v>
      </c>
    </row>
    <row r="277" spans="1:4" x14ac:dyDescent="0.3">
      <c r="A277" s="70"/>
      <c r="B277" s="70"/>
      <c r="D277" s="101" t="str">
        <f t="shared" si="4"/>
        <v xml:space="preserve"> </v>
      </c>
    </row>
    <row r="278" spans="1:4" x14ac:dyDescent="0.3">
      <c r="A278" s="70"/>
      <c r="B278" s="70"/>
      <c r="D278" s="101" t="str">
        <f t="shared" si="4"/>
        <v xml:space="preserve"> </v>
      </c>
    </row>
    <row r="279" spans="1:4" x14ac:dyDescent="0.3">
      <c r="A279" s="70"/>
      <c r="B279" s="70"/>
      <c r="D279" s="101" t="str">
        <f t="shared" si="4"/>
        <v xml:space="preserve"> </v>
      </c>
    </row>
    <row r="280" spans="1:4" x14ac:dyDescent="0.3">
      <c r="A280" s="70"/>
      <c r="B280" s="70"/>
      <c r="D280" s="101" t="str">
        <f t="shared" si="4"/>
        <v xml:space="preserve"> </v>
      </c>
    </row>
    <row r="281" spans="1:4" x14ac:dyDescent="0.3">
      <c r="A281" s="70"/>
      <c r="B281" s="70"/>
      <c r="D281" s="101" t="str">
        <f t="shared" si="4"/>
        <v xml:space="preserve"> </v>
      </c>
    </row>
    <row r="282" spans="1:4" x14ac:dyDescent="0.3">
      <c r="A282" s="70"/>
      <c r="B282" s="70"/>
      <c r="D282" s="101" t="str">
        <f t="shared" si="4"/>
        <v xml:space="preserve"> </v>
      </c>
    </row>
    <row r="283" spans="1:4" x14ac:dyDescent="0.3">
      <c r="A283" s="70"/>
      <c r="B283" s="70"/>
      <c r="D283" s="101" t="str">
        <f t="shared" si="4"/>
        <v xml:space="preserve"> </v>
      </c>
    </row>
    <row r="284" spans="1:4" x14ac:dyDescent="0.3">
      <c r="A284" s="70"/>
      <c r="B284" s="70"/>
      <c r="D284" s="101" t="str">
        <f t="shared" si="4"/>
        <v xml:space="preserve"> </v>
      </c>
    </row>
    <row r="285" spans="1:4" x14ac:dyDescent="0.3">
      <c r="A285" s="70"/>
      <c r="B285" s="70"/>
      <c r="D285" s="101" t="str">
        <f t="shared" si="4"/>
        <v xml:space="preserve"> </v>
      </c>
    </row>
    <row r="286" spans="1:4" x14ac:dyDescent="0.3">
      <c r="A286" s="70"/>
      <c r="B286" s="70"/>
      <c r="D286" s="101" t="str">
        <f t="shared" si="4"/>
        <v xml:space="preserve"> </v>
      </c>
    </row>
    <row r="287" spans="1:4" x14ac:dyDescent="0.3">
      <c r="A287" s="70"/>
      <c r="B287" s="70"/>
      <c r="D287" s="101" t="str">
        <f t="shared" si="4"/>
        <v xml:space="preserve"> </v>
      </c>
    </row>
    <row r="288" spans="1:4" x14ac:dyDescent="0.3">
      <c r="A288" s="70"/>
      <c r="B288" s="70"/>
      <c r="D288" s="101" t="str">
        <f t="shared" si="4"/>
        <v xml:space="preserve"> </v>
      </c>
    </row>
    <row r="289" spans="1:4" x14ac:dyDescent="0.3">
      <c r="A289" s="70"/>
      <c r="B289" s="70"/>
      <c r="D289" s="101" t="str">
        <f t="shared" si="4"/>
        <v xml:space="preserve"> </v>
      </c>
    </row>
    <row r="290" spans="1:4" x14ac:dyDescent="0.3">
      <c r="A290" s="70"/>
      <c r="B290" s="70"/>
      <c r="D290" s="101" t="str">
        <f t="shared" si="4"/>
        <v xml:space="preserve"> </v>
      </c>
    </row>
    <row r="291" spans="1:4" x14ac:dyDescent="0.3">
      <c r="A291" s="70"/>
      <c r="B291" s="70"/>
      <c r="D291" s="101" t="str">
        <f t="shared" si="4"/>
        <v xml:space="preserve"> </v>
      </c>
    </row>
    <row r="292" spans="1:4" x14ac:dyDescent="0.3">
      <c r="A292" s="70"/>
      <c r="B292" s="70"/>
      <c r="D292" s="101" t="str">
        <f t="shared" si="4"/>
        <v xml:space="preserve"> </v>
      </c>
    </row>
    <row r="293" spans="1:4" x14ac:dyDescent="0.3">
      <c r="A293" s="70"/>
      <c r="B293" s="70"/>
      <c r="D293" s="101" t="str">
        <f t="shared" si="4"/>
        <v xml:space="preserve"> </v>
      </c>
    </row>
    <row r="294" spans="1:4" x14ac:dyDescent="0.3">
      <c r="A294" s="70"/>
      <c r="B294" s="70"/>
      <c r="D294" s="101" t="str">
        <f t="shared" si="4"/>
        <v xml:space="preserve"> </v>
      </c>
    </row>
    <row r="295" spans="1:4" x14ac:dyDescent="0.3">
      <c r="A295" s="70"/>
      <c r="B295" s="70"/>
      <c r="D295" s="101" t="str">
        <f t="shared" si="4"/>
        <v xml:space="preserve"> </v>
      </c>
    </row>
    <row r="296" spans="1:4" x14ac:dyDescent="0.3">
      <c r="A296" s="70"/>
      <c r="B296" s="70"/>
      <c r="D296" s="101" t="str">
        <f t="shared" si="4"/>
        <v xml:space="preserve"> </v>
      </c>
    </row>
    <row r="297" spans="1:4" x14ac:dyDescent="0.3">
      <c r="A297" s="70"/>
      <c r="B297" s="70"/>
      <c r="D297" s="101" t="str">
        <f t="shared" si="4"/>
        <v xml:space="preserve"> </v>
      </c>
    </row>
    <row r="298" spans="1:4" x14ac:dyDescent="0.3">
      <c r="A298" s="70"/>
      <c r="B298" s="70"/>
      <c r="D298" s="101" t="str">
        <f t="shared" si="4"/>
        <v xml:space="preserve"> </v>
      </c>
    </row>
    <row r="299" spans="1:4" x14ac:dyDescent="0.3">
      <c r="A299" s="70"/>
      <c r="B299" s="70"/>
      <c r="D299" s="101" t="str">
        <f t="shared" si="4"/>
        <v xml:space="preserve"> </v>
      </c>
    </row>
    <row r="300" spans="1:4" x14ac:dyDescent="0.3">
      <c r="A300" s="70"/>
      <c r="B300" s="70"/>
      <c r="D300" s="101" t="str">
        <f t="shared" si="4"/>
        <v xml:space="preserve"> </v>
      </c>
    </row>
    <row r="301" spans="1:4" x14ac:dyDescent="0.3">
      <c r="A301" s="70"/>
      <c r="B301" s="70"/>
      <c r="D301" s="101" t="str">
        <f t="shared" si="4"/>
        <v xml:space="preserve"> </v>
      </c>
    </row>
    <row r="302" spans="1:4" x14ac:dyDescent="0.3">
      <c r="A302" s="70"/>
      <c r="B302" s="70"/>
      <c r="D302" s="101" t="str">
        <f t="shared" si="4"/>
        <v xml:space="preserve"> </v>
      </c>
    </row>
    <row r="303" spans="1:4" x14ac:dyDescent="0.3">
      <c r="A303" s="70"/>
      <c r="B303" s="70"/>
      <c r="D303" s="101" t="str">
        <f t="shared" si="4"/>
        <v xml:space="preserve"> </v>
      </c>
    </row>
    <row r="304" spans="1:4" x14ac:dyDescent="0.3">
      <c r="A304" s="70"/>
      <c r="B304" s="70"/>
      <c r="D304" s="101" t="str">
        <f t="shared" si="4"/>
        <v xml:space="preserve"> </v>
      </c>
    </row>
    <row r="305" spans="1:4" x14ac:dyDescent="0.3">
      <c r="A305" s="70"/>
      <c r="B305" s="70"/>
      <c r="D305" s="101" t="str">
        <f t="shared" si="4"/>
        <v xml:space="preserve"> </v>
      </c>
    </row>
    <row r="306" spans="1:4" x14ac:dyDescent="0.3">
      <c r="A306" s="70"/>
      <c r="B306" s="70"/>
      <c r="D306" s="101" t="str">
        <f t="shared" si="4"/>
        <v xml:space="preserve"> </v>
      </c>
    </row>
    <row r="307" spans="1:4" x14ac:dyDescent="0.3">
      <c r="A307" s="70"/>
      <c r="B307" s="70"/>
      <c r="D307" s="101" t="str">
        <f t="shared" si="4"/>
        <v xml:space="preserve"> </v>
      </c>
    </row>
    <row r="308" spans="1:4" x14ac:dyDescent="0.3">
      <c r="A308" s="70"/>
      <c r="B308" s="70"/>
      <c r="D308" s="101" t="str">
        <f t="shared" si="4"/>
        <v xml:space="preserve"> </v>
      </c>
    </row>
    <row r="309" spans="1:4" x14ac:dyDescent="0.3">
      <c r="A309" s="70"/>
      <c r="B309" s="70"/>
      <c r="D309" s="101" t="str">
        <f t="shared" si="4"/>
        <v xml:space="preserve"> </v>
      </c>
    </row>
    <row r="310" spans="1:4" x14ac:dyDescent="0.3">
      <c r="A310" s="70"/>
      <c r="B310" s="70"/>
      <c r="D310" s="101" t="str">
        <f t="shared" si="4"/>
        <v xml:space="preserve"> </v>
      </c>
    </row>
    <row r="311" spans="1:4" x14ac:dyDescent="0.3">
      <c r="A311" s="70"/>
      <c r="B311" s="70"/>
      <c r="D311" s="101" t="str">
        <f t="shared" si="4"/>
        <v xml:space="preserve"> </v>
      </c>
    </row>
    <row r="312" spans="1:4" x14ac:dyDescent="0.3">
      <c r="A312" s="70"/>
      <c r="B312" s="70"/>
      <c r="D312" s="101" t="str">
        <f t="shared" si="4"/>
        <v xml:space="preserve"> </v>
      </c>
    </row>
    <row r="313" spans="1:4" x14ac:dyDescent="0.3">
      <c r="A313" s="70"/>
      <c r="B313" s="70"/>
      <c r="D313" s="101" t="str">
        <f t="shared" si="4"/>
        <v xml:space="preserve"> </v>
      </c>
    </row>
    <row r="314" spans="1:4" x14ac:dyDescent="0.3">
      <c r="A314" s="70"/>
      <c r="B314" s="70"/>
      <c r="D314" s="101" t="str">
        <f t="shared" si="4"/>
        <v xml:space="preserve"> </v>
      </c>
    </row>
    <row r="315" spans="1:4" x14ac:dyDescent="0.3">
      <c r="A315" s="70"/>
      <c r="B315" s="70"/>
      <c r="D315" s="101" t="str">
        <f t="shared" si="4"/>
        <v xml:space="preserve"> </v>
      </c>
    </row>
    <row r="316" spans="1:4" x14ac:dyDescent="0.3">
      <c r="A316" s="70"/>
      <c r="B316" s="70"/>
      <c r="D316" s="101" t="str">
        <f t="shared" si="4"/>
        <v xml:space="preserve"> </v>
      </c>
    </row>
    <row r="317" spans="1:4" x14ac:dyDescent="0.3">
      <c r="A317" s="70"/>
      <c r="B317" s="70"/>
      <c r="D317" s="101" t="str">
        <f t="shared" si="4"/>
        <v xml:space="preserve"> </v>
      </c>
    </row>
    <row r="318" spans="1:4" x14ac:dyDescent="0.3">
      <c r="A318" s="70"/>
      <c r="B318" s="70"/>
      <c r="D318" s="101" t="str">
        <f t="shared" si="4"/>
        <v xml:space="preserve"> </v>
      </c>
    </row>
    <row r="319" spans="1:4" x14ac:dyDescent="0.3">
      <c r="A319" s="70"/>
      <c r="B319" s="70"/>
      <c r="D319" s="101" t="str">
        <f t="shared" si="4"/>
        <v xml:space="preserve"> </v>
      </c>
    </row>
    <row r="320" spans="1:4" x14ac:dyDescent="0.3">
      <c r="A320" s="70"/>
      <c r="B320" s="70"/>
      <c r="D320" s="101" t="str">
        <f t="shared" si="4"/>
        <v xml:space="preserve"> </v>
      </c>
    </row>
    <row r="321" spans="1:4" x14ac:dyDescent="0.3">
      <c r="A321" s="70"/>
      <c r="B321" s="70"/>
      <c r="D321" s="101" t="str">
        <f t="shared" si="4"/>
        <v xml:space="preserve"> </v>
      </c>
    </row>
    <row r="322" spans="1:4" x14ac:dyDescent="0.3">
      <c r="A322" s="70"/>
      <c r="B322" s="70"/>
      <c r="D322" s="101" t="str">
        <f t="shared" ref="D322:D385" si="5">A322&amp;" "&amp;B322</f>
        <v xml:space="preserve"> </v>
      </c>
    </row>
    <row r="323" spans="1:4" x14ac:dyDescent="0.3">
      <c r="A323" s="70"/>
      <c r="B323" s="70"/>
      <c r="D323" s="101" t="str">
        <f t="shared" si="5"/>
        <v xml:space="preserve"> </v>
      </c>
    </row>
    <row r="324" spans="1:4" x14ac:dyDescent="0.3">
      <c r="A324" s="70"/>
      <c r="B324" s="70"/>
      <c r="D324" s="101" t="str">
        <f t="shared" si="5"/>
        <v xml:space="preserve"> </v>
      </c>
    </row>
    <row r="325" spans="1:4" x14ac:dyDescent="0.3">
      <c r="A325" s="70"/>
      <c r="B325" s="70"/>
      <c r="D325" s="101" t="str">
        <f t="shared" si="5"/>
        <v xml:space="preserve"> </v>
      </c>
    </row>
    <row r="326" spans="1:4" x14ac:dyDescent="0.3">
      <c r="A326" s="70"/>
      <c r="B326" s="70"/>
      <c r="D326" s="101" t="str">
        <f t="shared" si="5"/>
        <v xml:space="preserve"> </v>
      </c>
    </row>
    <row r="327" spans="1:4" x14ac:dyDescent="0.3">
      <c r="A327" s="70"/>
      <c r="B327" s="70"/>
      <c r="D327" s="101" t="str">
        <f t="shared" si="5"/>
        <v xml:space="preserve"> </v>
      </c>
    </row>
    <row r="328" spans="1:4" x14ac:dyDescent="0.3">
      <c r="A328" s="70"/>
      <c r="B328" s="70"/>
      <c r="D328" s="101" t="str">
        <f t="shared" si="5"/>
        <v xml:space="preserve"> </v>
      </c>
    </row>
    <row r="329" spans="1:4" x14ac:dyDescent="0.3">
      <c r="A329" s="70"/>
      <c r="B329" s="70"/>
      <c r="D329" s="101" t="str">
        <f t="shared" si="5"/>
        <v xml:space="preserve"> </v>
      </c>
    </row>
    <row r="330" spans="1:4" x14ac:dyDescent="0.3">
      <c r="A330" s="70"/>
      <c r="B330" s="70"/>
      <c r="D330" s="101" t="str">
        <f t="shared" si="5"/>
        <v xml:space="preserve"> </v>
      </c>
    </row>
    <row r="331" spans="1:4" x14ac:dyDescent="0.3">
      <c r="A331" s="70"/>
      <c r="B331" s="70"/>
      <c r="D331" s="101" t="str">
        <f t="shared" si="5"/>
        <v xml:space="preserve"> </v>
      </c>
    </row>
    <row r="332" spans="1:4" x14ac:dyDescent="0.3">
      <c r="A332" s="70"/>
      <c r="B332" s="70"/>
      <c r="D332" s="101" t="str">
        <f t="shared" si="5"/>
        <v xml:space="preserve"> </v>
      </c>
    </row>
    <row r="333" spans="1:4" x14ac:dyDescent="0.3">
      <c r="A333" s="70"/>
      <c r="B333" s="70"/>
      <c r="D333" s="101" t="str">
        <f t="shared" si="5"/>
        <v xml:space="preserve"> </v>
      </c>
    </row>
    <row r="334" spans="1:4" x14ac:dyDescent="0.3">
      <c r="A334" s="70"/>
      <c r="B334" s="70"/>
      <c r="D334" s="101" t="str">
        <f t="shared" si="5"/>
        <v xml:space="preserve"> </v>
      </c>
    </row>
    <row r="335" spans="1:4" x14ac:dyDescent="0.3">
      <c r="A335" s="70"/>
      <c r="B335" s="70"/>
      <c r="D335" s="101" t="str">
        <f t="shared" si="5"/>
        <v xml:space="preserve"> </v>
      </c>
    </row>
    <row r="336" spans="1:4" x14ac:dyDescent="0.3">
      <c r="A336" s="70"/>
      <c r="B336" s="70"/>
      <c r="D336" s="101" t="str">
        <f t="shared" si="5"/>
        <v xml:space="preserve"> </v>
      </c>
    </row>
    <row r="337" spans="1:4" x14ac:dyDescent="0.3">
      <c r="A337" s="70"/>
      <c r="B337" s="70"/>
      <c r="D337" s="101" t="str">
        <f t="shared" si="5"/>
        <v xml:space="preserve"> </v>
      </c>
    </row>
    <row r="338" spans="1:4" x14ac:dyDescent="0.3">
      <c r="A338" s="70"/>
      <c r="B338" s="70"/>
      <c r="D338" s="101" t="str">
        <f t="shared" si="5"/>
        <v xml:space="preserve"> </v>
      </c>
    </row>
    <row r="339" spans="1:4" x14ac:dyDescent="0.3">
      <c r="A339" s="70"/>
      <c r="B339" s="70"/>
      <c r="D339" s="101" t="str">
        <f t="shared" si="5"/>
        <v xml:space="preserve"> </v>
      </c>
    </row>
    <row r="340" spans="1:4" x14ac:dyDescent="0.3">
      <c r="A340" s="70"/>
      <c r="B340" s="70"/>
      <c r="D340" s="101" t="str">
        <f t="shared" si="5"/>
        <v xml:space="preserve"> </v>
      </c>
    </row>
    <row r="341" spans="1:4" x14ac:dyDescent="0.3">
      <c r="A341" s="70"/>
      <c r="B341" s="70"/>
      <c r="D341" s="101" t="str">
        <f t="shared" si="5"/>
        <v xml:space="preserve"> </v>
      </c>
    </row>
    <row r="342" spans="1:4" x14ac:dyDescent="0.3">
      <c r="A342" s="70"/>
      <c r="B342" s="70"/>
      <c r="D342" s="101" t="str">
        <f t="shared" si="5"/>
        <v xml:space="preserve"> </v>
      </c>
    </row>
    <row r="343" spans="1:4" x14ac:dyDescent="0.3">
      <c r="A343" s="70"/>
      <c r="B343" s="70"/>
      <c r="D343" s="101" t="str">
        <f t="shared" si="5"/>
        <v xml:space="preserve"> </v>
      </c>
    </row>
    <row r="344" spans="1:4" x14ac:dyDescent="0.3">
      <c r="A344" s="70"/>
      <c r="B344" s="70"/>
      <c r="D344" s="101" t="str">
        <f t="shared" si="5"/>
        <v xml:space="preserve"> </v>
      </c>
    </row>
    <row r="345" spans="1:4" x14ac:dyDescent="0.3">
      <c r="A345" s="70"/>
      <c r="B345" s="70"/>
      <c r="D345" s="101" t="str">
        <f t="shared" si="5"/>
        <v xml:space="preserve"> </v>
      </c>
    </row>
    <row r="346" spans="1:4" x14ac:dyDescent="0.3">
      <c r="A346" s="70"/>
      <c r="B346" s="70"/>
      <c r="D346" s="101" t="str">
        <f t="shared" si="5"/>
        <v xml:space="preserve"> </v>
      </c>
    </row>
    <row r="347" spans="1:4" x14ac:dyDescent="0.3">
      <c r="A347" s="70"/>
      <c r="B347" s="70"/>
      <c r="D347" s="101" t="str">
        <f t="shared" si="5"/>
        <v xml:space="preserve"> </v>
      </c>
    </row>
    <row r="348" spans="1:4" x14ac:dyDescent="0.3">
      <c r="A348" s="70"/>
      <c r="B348" s="70"/>
      <c r="D348" s="101" t="str">
        <f t="shared" si="5"/>
        <v xml:space="preserve"> </v>
      </c>
    </row>
    <row r="349" spans="1:4" x14ac:dyDescent="0.3">
      <c r="A349" s="70"/>
      <c r="B349" s="70"/>
      <c r="D349" s="101" t="str">
        <f t="shared" si="5"/>
        <v xml:space="preserve"> </v>
      </c>
    </row>
    <row r="350" spans="1:4" x14ac:dyDescent="0.3">
      <c r="A350" s="70"/>
      <c r="B350" s="70"/>
      <c r="D350" s="101" t="str">
        <f t="shared" si="5"/>
        <v xml:space="preserve"> </v>
      </c>
    </row>
    <row r="351" spans="1:4" x14ac:dyDescent="0.3">
      <c r="A351" s="70"/>
      <c r="B351" s="70"/>
      <c r="D351" s="101" t="str">
        <f t="shared" si="5"/>
        <v xml:space="preserve"> </v>
      </c>
    </row>
    <row r="352" spans="1:4" x14ac:dyDescent="0.3">
      <c r="A352" s="70"/>
      <c r="B352" s="70"/>
      <c r="D352" s="101" t="str">
        <f t="shared" si="5"/>
        <v xml:space="preserve"> </v>
      </c>
    </row>
    <row r="353" spans="1:4" x14ac:dyDescent="0.3">
      <c r="A353" s="70"/>
      <c r="B353" s="70"/>
      <c r="D353" s="101" t="str">
        <f t="shared" si="5"/>
        <v xml:space="preserve"> </v>
      </c>
    </row>
    <row r="354" spans="1:4" x14ac:dyDescent="0.3">
      <c r="A354" s="70"/>
      <c r="B354" s="70"/>
      <c r="D354" s="101" t="str">
        <f t="shared" si="5"/>
        <v xml:space="preserve"> </v>
      </c>
    </row>
    <row r="355" spans="1:4" x14ac:dyDescent="0.3">
      <c r="A355" s="70"/>
      <c r="B355" s="70"/>
      <c r="D355" s="101" t="str">
        <f t="shared" si="5"/>
        <v xml:space="preserve"> </v>
      </c>
    </row>
    <row r="356" spans="1:4" x14ac:dyDescent="0.3">
      <c r="A356" s="70"/>
      <c r="B356" s="70"/>
      <c r="D356" s="101" t="str">
        <f t="shared" si="5"/>
        <v xml:space="preserve"> </v>
      </c>
    </row>
    <row r="357" spans="1:4" x14ac:dyDescent="0.3">
      <c r="A357" s="70"/>
      <c r="B357" s="70"/>
      <c r="D357" s="101" t="str">
        <f t="shared" si="5"/>
        <v xml:space="preserve"> </v>
      </c>
    </row>
    <row r="358" spans="1:4" x14ac:dyDescent="0.3">
      <c r="A358" s="70"/>
      <c r="B358" s="70"/>
      <c r="D358" s="101" t="str">
        <f t="shared" si="5"/>
        <v xml:space="preserve"> </v>
      </c>
    </row>
    <row r="359" spans="1:4" x14ac:dyDescent="0.3">
      <c r="A359" s="70"/>
      <c r="B359" s="70"/>
      <c r="D359" s="101" t="str">
        <f t="shared" si="5"/>
        <v xml:space="preserve"> </v>
      </c>
    </row>
    <row r="360" spans="1:4" x14ac:dyDescent="0.3">
      <c r="A360" s="70"/>
      <c r="B360" s="70"/>
      <c r="D360" s="101" t="str">
        <f t="shared" si="5"/>
        <v xml:space="preserve"> </v>
      </c>
    </row>
    <row r="361" spans="1:4" x14ac:dyDescent="0.3">
      <c r="A361" s="70"/>
      <c r="B361" s="70"/>
      <c r="D361" s="101" t="str">
        <f t="shared" si="5"/>
        <v xml:space="preserve"> </v>
      </c>
    </row>
    <row r="362" spans="1:4" x14ac:dyDescent="0.3">
      <c r="A362" s="70"/>
      <c r="B362" s="70"/>
      <c r="D362" s="101" t="str">
        <f t="shared" si="5"/>
        <v xml:space="preserve"> </v>
      </c>
    </row>
    <row r="363" spans="1:4" x14ac:dyDescent="0.3">
      <c r="A363" s="70"/>
      <c r="B363" s="70"/>
      <c r="D363" s="101" t="str">
        <f t="shared" si="5"/>
        <v xml:space="preserve"> </v>
      </c>
    </row>
    <row r="364" spans="1:4" x14ac:dyDescent="0.3">
      <c r="A364" s="70"/>
      <c r="B364" s="70"/>
      <c r="D364" s="101" t="str">
        <f t="shared" si="5"/>
        <v xml:space="preserve"> </v>
      </c>
    </row>
    <row r="365" spans="1:4" x14ac:dyDescent="0.3">
      <c r="A365" s="70"/>
      <c r="B365" s="70"/>
      <c r="D365" s="101" t="str">
        <f t="shared" si="5"/>
        <v xml:space="preserve"> </v>
      </c>
    </row>
    <row r="366" spans="1:4" x14ac:dyDescent="0.3">
      <c r="A366" s="70"/>
      <c r="B366" s="70"/>
      <c r="D366" s="101" t="str">
        <f t="shared" si="5"/>
        <v xml:space="preserve"> </v>
      </c>
    </row>
    <row r="367" spans="1:4" x14ac:dyDescent="0.3">
      <c r="A367" s="70"/>
      <c r="B367" s="70"/>
      <c r="D367" s="101" t="str">
        <f t="shared" si="5"/>
        <v xml:space="preserve"> </v>
      </c>
    </row>
    <row r="368" spans="1:4" x14ac:dyDescent="0.3">
      <c r="A368" s="70"/>
      <c r="B368" s="70"/>
      <c r="D368" s="101" t="str">
        <f t="shared" si="5"/>
        <v xml:space="preserve"> </v>
      </c>
    </row>
    <row r="369" spans="1:4" x14ac:dyDescent="0.3">
      <c r="A369" s="70"/>
      <c r="B369" s="70"/>
      <c r="D369" s="101" t="str">
        <f t="shared" si="5"/>
        <v xml:space="preserve"> </v>
      </c>
    </row>
    <row r="370" spans="1:4" x14ac:dyDescent="0.3">
      <c r="A370" s="70"/>
      <c r="B370" s="70"/>
      <c r="D370" s="101" t="str">
        <f t="shared" si="5"/>
        <v xml:space="preserve"> </v>
      </c>
    </row>
    <row r="371" spans="1:4" x14ac:dyDescent="0.3">
      <c r="A371" s="70"/>
      <c r="B371" s="70"/>
      <c r="D371" s="101" t="str">
        <f t="shared" si="5"/>
        <v xml:space="preserve"> </v>
      </c>
    </row>
    <row r="372" spans="1:4" x14ac:dyDescent="0.3">
      <c r="A372" s="70"/>
      <c r="B372" s="70"/>
      <c r="D372" s="101" t="str">
        <f t="shared" si="5"/>
        <v xml:space="preserve"> </v>
      </c>
    </row>
    <row r="373" spans="1:4" x14ac:dyDescent="0.3">
      <c r="A373" s="70"/>
      <c r="B373" s="70"/>
      <c r="D373" s="101" t="str">
        <f t="shared" si="5"/>
        <v xml:space="preserve"> </v>
      </c>
    </row>
    <row r="374" spans="1:4" x14ac:dyDescent="0.3">
      <c r="A374" s="70"/>
      <c r="B374" s="70"/>
      <c r="D374" s="101" t="str">
        <f t="shared" si="5"/>
        <v xml:space="preserve"> </v>
      </c>
    </row>
    <row r="375" spans="1:4" x14ac:dyDescent="0.3">
      <c r="A375" s="70"/>
      <c r="B375" s="70"/>
      <c r="D375" s="101" t="str">
        <f t="shared" si="5"/>
        <v xml:space="preserve"> </v>
      </c>
    </row>
    <row r="376" spans="1:4" x14ac:dyDescent="0.3">
      <c r="A376" s="70"/>
      <c r="B376" s="70"/>
      <c r="D376" s="101" t="str">
        <f t="shared" si="5"/>
        <v xml:space="preserve"> </v>
      </c>
    </row>
    <row r="377" spans="1:4" x14ac:dyDescent="0.3">
      <c r="A377" s="70"/>
      <c r="B377" s="70"/>
      <c r="D377" s="101" t="str">
        <f t="shared" si="5"/>
        <v xml:space="preserve"> </v>
      </c>
    </row>
    <row r="378" spans="1:4" x14ac:dyDescent="0.3">
      <c r="A378" s="70"/>
      <c r="B378" s="70"/>
      <c r="D378" s="101" t="str">
        <f t="shared" si="5"/>
        <v xml:space="preserve"> </v>
      </c>
    </row>
    <row r="379" spans="1:4" x14ac:dyDescent="0.3">
      <c r="A379" s="70"/>
      <c r="B379" s="70"/>
      <c r="D379" s="101" t="str">
        <f t="shared" si="5"/>
        <v xml:space="preserve"> </v>
      </c>
    </row>
    <row r="380" spans="1:4" x14ac:dyDescent="0.3">
      <c r="A380" s="70"/>
      <c r="B380" s="70"/>
      <c r="D380" s="101" t="str">
        <f t="shared" si="5"/>
        <v xml:space="preserve"> </v>
      </c>
    </row>
    <row r="381" spans="1:4" x14ac:dyDescent="0.3">
      <c r="A381" s="70"/>
      <c r="B381" s="70"/>
      <c r="D381" s="101" t="str">
        <f t="shared" si="5"/>
        <v xml:space="preserve"> </v>
      </c>
    </row>
    <row r="382" spans="1:4" x14ac:dyDescent="0.3">
      <c r="A382" s="70"/>
      <c r="B382" s="70"/>
      <c r="D382" s="101" t="str">
        <f t="shared" si="5"/>
        <v xml:space="preserve"> </v>
      </c>
    </row>
    <row r="383" spans="1:4" x14ac:dyDescent="0.3">
      <c r="A383" s="70"/>
      <c r="B383" s="70"/>
      <c r="D383" s="101" t="str">
        <f t="shared" si="5"/>
        <v xml:space="preserve"> </v>
      </c>
    </row>
    <row r="384" spans="1:4" x14ac:dyDescent="0.3">
      <c r="A384" s="70"/>
      <c r="B384" s="70"/>
      <c r="D384" s="101" t="str">
        <f t="shared" si="5"/>
        <v xml:space="preserve"> </v>
      </c>
    </row>
    <row r="385" spans="1:4" x14ac:dyDescent="0.3">
      <c r="A385" s="70"/>
      <c r="B385" s="70"/>
      <c r="D385" s="101" t="str">
        <f t="shared" si="5"/>
        <v xml:space="preserve"> </v>
      </c>
    </row>
    <row r="386" spans="1:4" x14ac:dyDescent="0.3">
      <c r="A386" s="70"/>
      <c r="B386" s="70"/>
      <c r="D386" s="101" t="str">
        <f t="shared" ref="D386:D449" si="6">A386&amp;" "&amp;B386</f>
        <v xml:space="preserve"> </v>
      </c>
    </row>
    <row r="387" spans="1:4" x14ac:dyDescent="0.3">
      <c r="A387" s="70"/>
      <c r="B387" s="70"/>
      <c r="D387" s="101" t="str">
        <f t="shared" si="6"/>
        <v xml:space="preserve"> </v>
      </c>
    </row>
    <row r="388" spans="1:4" x14ac:dyDescent="0.3">
      <c r="A388" s="70"/>
      <c r="B388" s="70"/>
      <c r="D388" s="101" t="str">
        <f t="shared" si="6"/>
        <v xml:space="preserve"> </v>
      </c>
    </row>
    <row r="389" spans="1:4" x14ac:dyDescent="0.3">
      <c r="A389" s="70"/>
      <c r="B389" s="70"/>
      <c r="D389" s="101" t="str">
        <f t="shared" si="6"/>
        <v xml:space="preserve"> </v>
      </c>
    </row>
    <row r="390" spans="1:4" x14ac:dyDescent="0.3">
      <c r="A390" s="70"/>
      <c r="B390" s="70"/>
      <c r="D390" s="101" t="str">
        <f t="shared" si="6"/>
        <v xml:space="preserve"> </v>
      </c>
    </row>
    <row r="391" spans="1:4" x14ac:dyDescent="0.3">
      <c r="A391" s="70"/>
      <c r="B391" s="70"/>
      <c r="D391" s="101" t="str">
        <f t="shared" si="6"/>
        <v xml:space="preserve"> </v>
      </c>
    </row>
    <row r="392" spans="1:4" x14ac:dyDescent="0.3">
      <c r="A392" s="70"/>
      <c r="B392" s="70"/>
      <c r="D392" s="101" t="str">
        <f t="shared" si="6"/>
        <v xml:space="preserve"> </v>
      </c>
    </row>
    <row r="393" spans="1:4" x14ac:dyDescent="0.3">
      <c r="A393" s="70"/>
      <c r="B393" s="70"/>
      <c r="D393" s="101" t="str">
        <f t="shared" si="6"/>
        <v xml:space="preserve"> </v>
      </c>
    </row>
    <row r="394" spans="1:4" x14ac:dyDescent="0.3">
      <c r="A394" s="70"/>
      <c r="B394" s="70"/>
      <c r="D394" s="101" t="str">
        <f t="shared" si="6"/>
        <v xml:space="preserve"> </v>
      </c>
    </row>
    <row r="395" spans="1:4" x14ac:dyDescent="0.3">
      <c r="A395" s="70"/>
      <c r="B395" s="70"/>
      <c r="D395" s="101" t="str">
        <f t="shared" si="6"/>
        <v xml:space="preserve"> </v>
      </c>
    </row>
    <row r="396" spans="1:4" x14ac:dyDescent="0.3">
      <c r="A396" s="70"/>
      <c r="B396" s="70"/>
      <c r="D396" s="101" t="str">
        <f t="shared" si="6"/>
        <v xml:space="preserve"> </v>
      </c>
    </row>
    <row r="397" spans="1:4" x14ac:dyDescent="0.3">
      <c r="A397" s="70"/>
      <c r="B397" s="70"/>
      <c r="D397" s="101" t="str">
        <f t="shared" si="6"/>
        <v xml:space="preserve"> </v>
      </c>
    </row>
    <row r="398" spans="1:4" x14ac:dyDescent="0.3">
      <c r="A398" s="70"/>
      <c r="B398" s="70"/>
      <c r="D398" s="101" t="str">
        <f t="shared" si="6"/>
        <v xml:space="preserve"> </v>
      </c>
    </row>
    <row r="399" spans="1:4" x14ac:dyDescent="0.3">
      <c r="A399" s="70"/>
      <c r="B399" s="70"/>
      <c r="D399" s="101" t="str">
        <f t="shared" si="6"/>
        <v xml:space="preserve"> </v>
      </c>
    </row>
    <row r="400" spans="1:4" x14ac:dyDescent="0.3">
      <c r="A400" s="70"/>
      <c r="B400" s="70"/>
      <c r="D400" s="101" t="str">
        <f t="shared" si="6"/>
        <v xml:space="preserve"> </v>
      </c>
    </row>
    <row r="401" spans="1:4" x14ac:dyDescent="0.3">
      <c r="A401" s="70"/>
      <c r="B401" s="70"/>
      <c r="D401" s="101" t="str">
        <f t="shared" si="6"/>
        <v xml:space="preserve"> </v>
      </c>
    </row>
    <row r="402" spans="1:4" x14ac:dyDescent="0.3">
      <c r="A402" s="70"/>
      <c r="B402" s="70"/>
      <c r="D402" s="101" t="str">
        <f t="shared" si="6"/>
        <v xml:space="preserve"> </v>
      </c>
    </row>
    <row r="403" spans="1:4" x14ac:dyDescent="0.3">
      <c r="A403" s="70"/>
      <c r="B403" s="70"/>
      <c r="D403" s="101" t="str">
        <f t="shared" si="6"/>
        <v xml:space="preserve"> </v>
      </c>
    </row>
    <row r="404" spans="1:4" x14ac:dyDescent="0.3">
      <c r="A404" s="70"/>
      <c r="B404" s="70"/>
      <c r="D404" s="101" t="str">
        <f t="shared" si="6"/>
        <v xml:space="preserve"> </v>
      </c>
    </row>
    <row r="405" spans="1:4" x14ac:dyDescent="0.3">
      <c r="A405" s="70"/>
      <c r="B405" s="70"/>
      <c r="D405" s="101" t="str">
        <f t="shared" si="6"/>
        <v xml:space="preserve"> </v>
      </c>
    </row>
    <row r="406" spans="1:4" x14ac:dyDescent="0.3">
      <c r="A406" s="70"/>
      <c r="B406" s="70"/>
      <c r="D406" s="101" t="str">
        <f t="shared" si="6"/>
        <v xml:space="preserve"> </v>
      </c>
    </row>
    <row r="407" spans="1:4" x14ac:dyDescent="0.3">
      <c r="A407" s="70"/>
      <c r="B407" s="70"/>
      <c r="D407" s="101" t="str">
        <f t="shared" si="6"/>
        <v xml:space="preserve"> </v>
      </c>
    </row>
    <row r="408" spans="1:4" x14ac:dyDescent="0.3">
      <c r="A408" s="70"/>
      <c r="B408" s="70"/>
      <c r="D408" s="101" t="str">
        <f t="shared" si="6"/>
        <v xml:space="preserve"> </v>
      </c>
    </row>
    <row r="409" spans="1:4" x14ac:dyDescent="0.3">
      <c r="A409" s="70"/>
      <c r="B409" s="70"/>
      <c r="D409" s="101" t="str">
        <f t="shared" si="6"/>
        <v xml:space="preserve"> </v>
      </c>
    </row>
    <row r="410" spans="1:4" x14ac:dyDescent="0.3">
      <c r="A410" s="70"/>
      <c r="B410" s="70"/>
      <c r="D410" s="101" t="str">
        <f t="shared" si="6"/>
        <v xml:space="preserve"> </v>
      </c>
    </row>
    <row r="411" spans="1:4" x14ac:dyDescent="0.3">
      <c r="A411" s="70"/>
      <c r="B411" s="70"/>
      <c r="D411" s="101" t="str">
        <f t="shared" si="6"/>
        <v xml:space="preserve"> </v>
      </c>
    </row>
    <row r="412" spans="1:4" x14ac:dyDescent="0.3">
      <c r="A412" s="70"/>
      <c r="B412" s="70"/>
      <c r="D412" s="101" t="str">
        <f t="shared" si="6"/>
        <v xml:space="preserve"> </v>
      </c>
    </row>
    <row r="413" spans="1:4" x14ac:dyDescent="0.3">
      <c r="A413" s="70"/>
      <c r="B413" s="70"/>
      <c r="D413" s="101" t="str">
        <f t="shared" si="6"/>
        <v xml:space="preserve"> </v>
      </c>
    </row>
    <row r="414" spans="1:4" x14ac:dyDescent="0.3">
      <c r="A414" s="70"/>
      <c r="B414" s="70"/>
      <c r="D414" s="101" t="str">
        <f t="shared" si="6"/>
        <v xml:space="preserve"> </v>
      </c>
    </row>
    <row r="415" spans="1:4" x14ac:dyDescent="0.3">
      <c r="A415" s="70"/>
      <c r="B415" s="70"/>
      <c r="D415" s="101" t="str">
        <f t="shared" si="6"/>
        <v xml:space="preserve"> </v>
      </c>
    </row>
    <row r="416" spans="1:4" x14ac:dyDescent="0.3">
      <c r="A416" s="70"/>
      <c r="B416" s="70"/>
      <c r="D416" s="101" t="str">
        <f t="shared" si="6"/>
        <v xml:space="preserve"> </v>
      </c>
    </row>
    <row r="417" spans="1:4" x14ac:dyDescent="0.3">
      <c r="A417" s="70"/>
      <c r="B417" s="70"/>
      <c r="D417" s="101" t="str">
        <f t="shared" si="6"/>
        <v xml:space="preserve"> </v>
      </c>
    </row>
    <row r="418" spans="1:4" x14ac:dyDescent="0.3">
      <c r="A418" s="70"/>
      <c r="B418" s="70"/>
      <c r="D418" s="101" t="str">
        <f t="shared" si="6"/>
        <v xml:space="preserve"> </v>
      </c>
    </row>
    <row r="419" spans="1:4" x14ac:dyDescent="0.3">
      <c r="A419" s="70"/>
      <c r="B419" s="70"/>
      <c r="D419" s="101" t="str">
        <f t="shared" si="6"/>
        <v xml:space="preserve"> </v>
      </c>
    </row>
    <row r="420" spans="1:4" x14ac:dyDescent="0.3">
      <c r="A420" s="70"/>
      <c r="B420" s="70"/>
      <c r="D420" s="101" t="str">
        <f t="shared" si="6"/>
        <v xml:space="preserve"> </v>
      </c>
    </row>
    <row r="421" spans="1:4" x14ac:dyDescent="0.3">
      <c r="A421" s="70"/>
      <c r="B421" s="70"/>
      <c r="D421" s="101" t="str">
        <f t="shared" si="6"/>
        <v xml:space="preserve"> </v>
      </c>
    </row>
    <row r="422" spans="1:4" x14ac:dyDescent="0.3">
      <c r="A422" s="70"/>
      <c r="B422" s="70"/>
      <c r="D422" s="101" t="str">
        <f t="shared" si="6"/>
        <v xml:space="preserve"> </v>
      </c>
    </row>
    <row r="423" spans="1:4" x14ac:dyDescent="0.3">
      <c r="A423" s="70"/>
      <c r="B423" s="70"/>
      <c r="D423" s="101" t="str">
        <f t="shared" si="6"/>
        <v xml:space="preserve"> </v>
      </c>
    </row>
    <row r="424" spans="1:4" x14ac:dyDescent="0.3">
      <c r="A424" s="70"/>
      <c r="B424" s="70"/>
      <c r="D424" s="101" t="str">
        <f t="shared" si="6"/>
        <v xml:space="preserve"> </v>
      </c>
    </row>
    <row r="425" spans="1:4" x14ac:dyDescent="0.3">
      <c r="A425" s="70"/>
      <c r="B425" s="70"/>
      <c r="D425" s="101" t="str">
        <f t="shared" si="6"/>
        <v xml:space="preserve"> </v>
      </c>
    </row>
    <row r="426" spans="1:4" x14ac:dyDescent="0.3">
      <c r="A426" s="70"/>
      <c r="B426" s="70"/>
      <c r="D426" s="101" t="str">
        <f t="shared" si="6"/>
        <v xml:space="preserve"> </v>
      </c>
    </row>
    <row r="427" spans="1:4" x14ac:dyDescent="0.3">
      <c r="A427" s="70"/>
      <c r="B427" s="70"/>
      <c r="D427" s="101" t="str">
        <f t="shared" si="6"/>
        <v xml:space="preserve"> </v>
      </c>
    </row>
    <row r="428" spans="1:4" x14ac:dyDescent="0.3">
      <c r="A428" s="70"/>
      <c r="B428" s="70"/>
      <c r="D428" s="101" t="str">
        <f t="shared" si="6"/>
        <v xml:space="preserve"> </v>
      </c>
    </row>
    <row r="429" spans="1:4" x14ac:dyDescent="0.3">
      <c r="A429" s="70"/>
      <c r="B429" s="70"/>
      <c r="D429" s="101" t="str">
        <f t="shared" si="6"/>
        <v xml:space="preserve"> </v>
      </c>
    </row>
    <row r="430" spans="1:4" x14ac:dyDescent="0.3">
      <c r="A430" s="70"/>
      <c r="B430" s="70"/>
      <c r="D430" s="101" t="str">
        <f t="shared" si="6"/>
        <v xml:space="preserve"> </v>
      </c>
    </row>
    <row r="431" spans="1:4" x14ac:dyDescent="0.3">
      <c r="A431" s="70"/>
      <c r="B431" s="70"/>
      <c r="D431" s="101" t="str">
        <f t="shared" si="6"/>
        <v xml:space="preserve"> </v>
      </c>
    </row>
    <row r="432" spans="1:4" x14ac:dyDescent="0.3">
      <c r="A432" s="70"/>
      <c r="B432" s="70"/>
      <c r="D432" s="101" t="str">
        <f t="shared" si="6"/>
        <v xml:space="preserve"> </v>
      </c>
    </row>
    <row r="433" spans="1:4" x14ac:dyDescent="0.3">
      <c r="A433" s="70"/>
      <c r="B433" s="70"/>
      <c r="D433" s="101" t="str">
        <f t="shared" si="6"/>
        <v xml:space="preserve"> </v>
      </c>
    </row>
    <row r="434" spans="1:4" x14ac:dyDescent="0.3">
      <c r="A434" s="70"/>
      <c r="B434" s="70"/>
      <c r="D434" s="101" t="str">
        <f t="shared" si="6"/>
        <v xml:space="preserve"> </v>
      </c>
    </row>
    <row r="435" spans="1:4" x14ac:dyDescent="0.3">
      <c r="A435" s="70"/>
      <c r="B435" s="70"/>
      <c r="D435" s="101" t="str">
        <f t="shared" si="6"/>
        <v xml:space="preserve"> </v>
      </c>
    </row>
    <row r="436" spans="1:4" x14ac:dyDescent="0.3">
      <c r="A436" s="70"/>
      <c r="B436" s="70"/>
      <c r="D436" s="101" t="str">
        <f t="shared" si="6"/>
        <v xml:space="preserve"> </v>
      </c>
    </row>
    <row r="437" spans="1:4" x14ac:dyDescent="0.3">
      <c r="A437" s="70"/>
      <c r="B437" s="70"/>
      <c r="D437" s="101" t="str">
        <f t="shared" si="6"/>
        <v xml:space="preserve"> </v>
      </c>
    </row>
    <row r="438" spans="1:4" x14ac:dyDescent="0.3">
      <c r="A438" s="70"/>
      <c r="B438" s="70"/>
      <c r="D438" s="101" t="str">
        <f t="shared" si="6"/>
        <v xml:space="preserve"> </v>
      </c>
    </row>
    <row r="439" spans="1:4" x14ac:dyDescent="0.3">
      <c r="A439" s="70"/>
      <c r="B439" s="70"/>
      <c r="D439" s="101" t="str">
        <f t="shared" si="6"/>
        <v xml:space="preserve"> </v>
      </c>
    </row>
    <row r="440" spans="1:4" x14ac:dyDescent="0.3">
      <c r="A440" s="70"/>
      <c r="B440" s="70"/>
      <c r="D440" s="101" t="str">
        <f t="shared" si="6"/>
        <v xml:space="preserve"> </v>
      </c>
    </row>
    <row r="441" spans="1:4" x14ac:dyDescent="0.3">
      <c r="A441" s="70"/>
      <c r="B441" s="70"/>
      <c r="D441" s="101" t="str">
        <f t="shared" si="6"/>
        <v xml:space="preserve"> </v>
      </c>
    </row>
    <row r="442" spans="1:4" x14ac:dyDescent="0.3">
      <c r="A442" s="70"/>
      <c r="B442" s="70"/>
      <c r="D442" s="101" t="str">
        <f t="shared" si="6"/>
        <v xml:space="preserve"> </v>
      </c>
    </row>
    <row r="443" spans="1:4" x14ac:dyDescent="0.3">
      <c r="A443" s="70"/>
      <c r="B443" s="70"/>
      <c r="D443" s="101" t="str">
        <f t="shared" si="6"/>
        <v xml:space="preserve"> </v>
      </c>
    </row>
    <row r="444" spans="1:4" x14ac:dyDescent="0.3">
      <c r="A444" s="70"/>
      <c r="B444" s="70"/>
      <c r="D444" s="101" t="str">
        <f t="shared" si="6"/>
        <v xml:space="preserve"> </v>
      </c>
    </row>
    <row r="445" spans="1:4" x14ac:dyDescent="0.3">
      <c r="A445" s="70"/>
      <c r="B445" s="70"/>
      <c r="D445" s="101" t="str">
        <f t="shared" si="6"/>
        <v xml:space="preserve"> </v>
      </c>
    </row>
    <row r="446" spans="1:4" x14ac:dyDescent="0.3">
      <c r="A446" s="70"/>
      <c r="B446" s="70"/>
      <c r="D446" s="101" t="str">
        <f t="shared" si="6"/>
        <v xml:space="preserve"> </v>
      </c>
    </row>
    <row r="447" spans="1:4" x14ac:dyDescent="0.3">
      <c r="A447" s="70"/>
      <c r="B447" s="70"/>
      <c r="D447" s="101" t="str">
        <f t="shared" si="6"/>
        <v xml:space="preserve"> </v>
      </c>
    </row>
    <row r="448" spans="1:4" x14ac:dyDescent="0.3">
      <c r="A448" s="70"/>
      <c r="B448" s="70"/>
      <c r="D448" s="101" t="str">
        <f t="shared" si="6"/>
        <v xml:space="preserve"> </v>
      </c>
    </row>
    <row r="449" spans="1:4" x14ac:dyDescent="0.3">
      <c r="A449" s="70"/>
      <c r="B449" s="70"/>
      <c r="D449" s="101" t="str">
        <f t="shared" si="6"/>
        <v xml:space="preserve"> </v>
      </c>
    </row>
    <row r="450" spans="1:4" x14ac:dyDescent="0.3">
      <c r="A450" s="70"/>
      <c r="B450" s="70"/>
      <c r="D450" s="101" t="str">
        <f t="shared" ref="D450:D513" si="7">A450&amp;" "&amp;B450</f>
        <v xml:space="preserve"> </v>
      </c>
    </row>
    <row r="451" spans="1:4" x14ac:dyDescent="0.3">
      <c r="A451" s="70"/>
      <c r="B451" s="70"/>
      <c r="D451" s="101" t="str">
        <f t="shared" si="7"/>
        <v xml:space="preserve"> </v>
      </c>
    </row>
    <row r="452" spans="1:4" x14ac:dyDescent="0.3">
      <c r="A452" s="70"/>
      <c r="B452" s="70"/>
      <c r="D452" s="101" t="str">
        <f t="shared" si="7"/>
        <v xml:space="preserve"> </v>
      </c>
    </row>
    <row r="453" spans="1:4" x14ac:dyDescent="0.3">
      <c r="A453" s="70"/>
      <c r="B453" s="70"/>
      <c r="D453" s="101" t="str">
        <f t="shared" si="7"/>
        <v xml:space="preserve"> </v>
      </c>
    </row>
    <row r="454" spans="1:4" x14ac:dyDescent="0.3">
      <c r="A454" s="70"/>
      <c r="B454" s="70"/>
      <c r="D454" s="101" t="str">
        <f t="shared" si="7"/>
        <v xml:space="preserve"> </v>
      </c>
    </row>
    <row r="455" spans="1:4" x14ac:dyDescent="0.3">
      <c r="A455" s="70"/>
      <c r="B455" s="70"/>
      <c r="D455" s="101" t="str">
        <f t="shared" si="7"/>
        <v xml:space="preserve"> </v>
      </c>
    </row>
    <row r="456" spans="1:4" x14ac:dyDescent="0.3">
      <c r="A456" s="70"/>
      <c r="B456" s="70"/>
      <c r="D456" s="101" t="str">
        <f t="shared" si="7"/>
        <v xml:space="preserve"> </v>
      </c>
    </row>
    <row r="457" spans="1:4" x14ac:dyDescent="0.3">
      <c r="A457" s="70"/>
      <c r="B457" s="70"/>
      <c r="D457" s="101" t="str">
        <f t="shared" si="7"/>
        <v xml:space="preserve"> </v>
      </c>
    </row>
    <row r="458" spans="1:4" x14ac:dyDescent="0.3">
      <c r="A458" s="70"/>
      <c r="B458" s="70"/>
      <c r="D458" s="101" t="str">
        <f t="shared" si="7"/>
        <v xml:space="preserve"> </v>
      </c>
    </row>
    <row r="459" spans="1:4" x14ac:dyDescent="0.3">
      <c r="A459" s="70"/>
      <c r="B459" s="70"/>
      <c r="D459" s="101" t="str">
        <f t="shared" si="7"/>
        <v xml:space="preserve"> </v>
      </c>
    </row>
    <row r="460" spans="1:4" x14ac:dyDescent="0.3">
      <c r="A460" s="70"/>
      <c r="B460" s="70"/>
      <c r="D460" s="101" t="str">
        <f t="shared" si="7"/>
        <v xml:space="preserve"> </v>
      </c>
    </row>
    <row r="461" spans="1:4" x14ac:dyDescent="0.3">
      <c r="A461" s="70"/>
      <c r="B461" s="70"/>
      <c r="D461" s="101" t="str">
        <f t="shared" si="7"/>
        <v xml:space="preserve"> </v>
      </c>
    </row>
    <row r="462" spans="1:4" x14ac:dyDescent="0.3">
      <c r="A462" s="70"/>
      <c r="B462" s="70"/>
      <c r="D462" s="101" t="str">
        <f t="shared" si="7"/>
        <v xml:space="preserve"> </v>
      </c>
    </row>
    <row r="463" spans="1:4" x14ac:dyDescent="0.3">
      <c r="A463" s="70"/>
      <c r="B463" s="70"/>
      <c r="D463" s="101" t="str">
        <f t="shared" si="7"/>
        <v xml:space="preserve"> </v>
      </c>
    </row>
    <row r="464" spans="1:4" x14ac:dyDescent="0.3">
      <c r="A464" s="70"/>
      <c r="B464" s="70"/>
      <c r="D464" s="101" t="str">
        <f t="shared" si="7"/>
        <v xml:space="preserve"> </v>
      </c>
    </row>
    <row r="465" spans="1:4" x14ac:dyDescent="0.3">
      <c r="A465" s="70"/>
      <c r="B465" s="70"/>
      <c r="D465" s="101" t="str">
        <f t="shared" si="7"/>
        <v xml:space="preserve"> </v>
      </c>
    </row>
    <row r="466" spans="1:4" x14ac:dyDescent="0.3">
      <c r="A466" s="70"/>
      <c r="B466" s="70"/>
      <c r="D466" s="101" t="str">
        <f t="shared" si="7"/>
        <v xml:space="preserve"> </v>
      </c>
    </row>
    <row r="467" spans="1:4" x14ac:dyDescent="0.3">
      <c r="A467" s="70"/>
      <c r="B467" s="70"/>
      <c r="D467" s="101" t="str">
        <f t="shared" si="7"/>
        <v xml:space="preserve"> </v>
      </c>
    </row>
    <row r="468" spans="1:4" x14ac:dyDescent="0.3">
      <c r="A468" s="70"/>
      <c r="B468" s="70"/>
      <c r="D468" s="101" t="str">
        <f t="shared" si="7"/>
        <v xml:space="preserve"> </v>
      </c>
    </row>
    <row r="469" spans="1:4" x14ac:dyDescent="0.3">
      <c r="A469" s="70"/>
      <c r="B469" s="70"/>
      <c r="D469" s="101" t="str">
        <f t="shared" si="7"/>
        <v xml:space="preserve"> </v>
      </c>
    </row>
    <row r="470" spans="1:4" x14ac:dyDescent="0.3">
      <c r="A470" s="70"/>
      <c r="B470" s="70"/>
      <c r="D470" s="101" t="str">
        <f t="shared" si="7"/>
        <v xml:space="preserve"> </v>
      </c>
    </row>
    <row r="471" spans="1:4" x14ac:dyDescent="0.3">
      <c r="A471" s="70"/>
      <c r="B471" s="70"/>
      <c r="D471" s="101" t="str">
        <f t="shared" si="7"/>
        <v xml:space="preserve"> </v>
      </c>
    </row>
    <row r="472" spans="1:4" x14ac:dyDescent="0.3">
      <c r="A472" s="70"/>
      <c r="B472" s="70"/>
      <c r="D472" s="101" t="str">
        <f t="shared" si="7"/>
        <v xml:space="preserve"> </v>
      </c>
    </row>
    <row r="473" spans="1:4" x14ac:dyDescent="0.3">
      <c r="A473" s="70"/>
      <c r="B473" s="70"/>
      <c r="D473" s="101" t="str">
        <f t="shared" si="7"/>
        <v xml:space="preserve"> </v>
      </c>
    </row>
    <row r="474" spans="1:4" x14ac:dyDescent="0.3">
      <c r="A474" s="70"/>
      <c r="B474" s="70"/>
      <c r="D474" s="101" t="str">
        <f t="shared" si="7"/>
        <v xml:space="preserve"> </v>
      </c>
    </row>
    <row r="475" spans="1:4" x14ac:dyDescent="0.3">
      <c r="A475" s="70"/>
      <c r="B475" s="70"/>
      <c r="D475" s="101" t="str">
        <f t="shared" si="7"/>
        <v xml:space="preserve"> </v>
      </c>
    </row>
    <row r="476" spans="1:4" x14ac:dyDescent="0.3">
      <c r="A476" s="70"/>
      <c r="B476" s="70"/>
      <c r="D476" s="101" t="str">
        <f t="shared" si="7"/>
        <v xml:space="preserve"> </v>
      </c>
    </row>
    <row r="477" spans="1:4" x14ac:dyDescent="0.3">
      <c r="A477" s="70"/>
      <c r="B477" s="70"/>
      <c r="D477" s="101" t="str">
        <f t="shared" si="7"/>
        <v xml:space="preserve"> </v>
      </c>
    </row>
    <row r="478" spans="1:4" x14ac:dyDescent="0.3">
      <c r="A478" s="70"/>
      <c r="B478" s="70"/>
      <c r="D478" s="101" t="str">
        <f t="shared" si="7"/>
        <v xml:space="preserve"> </v>
      </c>
    </row>
    <row r="479" spans="1:4" x14ac:dyDescent="0.3">
      <c r="A479" s="70"/>
      <c r="B479" s="70"/>
      <c r="D479" s="101" t="str">
        <f t="shared" si="7"/>
        <v xml:space="preserve"> </v>
      </c>
    </row>
    <row r="480" spans="1:4" x14ac:dyDescent="0.3">
      <c r="A480" s="70"/>
      <c r="B480" s="70"/>
      <c r="D480" s="101" t="str">
        <f t="shared" si="7"/>
        <v xml:space="preserve"> </v>
      </c>
    </row>
    <row r="481" spans="1:4" x14ac:dyDescent="0.3">
      <c r="A481" s="70"/>
      <c r="B481" s="70"/>
      <c r="D481" s="101" t="str">
        <f t="shared" si="7"/>
        <v xml:space="preserve"> </v>
      </c>
    </row>
    <row r="482" spans="1:4" x14ac:dyDescent="0.3">
      <c r="A482" s="70"/>
      <c r="B482" s="70"/>
      <c r="D482" s="101" t="str">
        <f t="shared" si="7"/>
        <v xml:space="preserve"> </v>
      </c>
    </row>
    <row r="483" spans="1:4" x14ac:dyDescent="0.3">
      <c r="A483" s="70"/>
      <c r="B483" s="70"/>
      <c r="D483" s="101" t="str">
        <f t="shared" si="7"/>
        <v xml:space="preserve"> </v>
      </c>
    </row>
    <row r="484" spans="1:4" x14ac:dyDescent="0.3">
      <c r="A484" s="70"/>
      <c r="B484" s="70"/>
      <c r="D484" s="101" t="str">
        <f t="shared" si="7"/>
        <v xml:space="preserve"> </v>
      </c>
    </row>
    <row r="485" spans="1:4" x14ac:dyDescent="0.3">
      <c r="A485" s="70"/>
      <c r="B485" s="70"/>
      <c r="D485" s="101" t="str">
        <f t="shared" si="7"/>
        <v xml:space="preserve"> </v>
      </c>
    </row>
    <row r="486" spans="1:4" x14ac:dyDescent="0.3">
      <c r="A486" s="70"/>
      <c r="B486" s="70"/>
      <c r="D486" s="101" t="str">
        <f t="shared" si="7"/>
        <v xml:space="preserve"> </v>
      </c>
    </row>
    <row r="487" spans="1:4" x14ac:dyDescent="0.3">
      <c r="A487" s="70"/>
      <c r="B487" s="70"/>
      <c r="D487" s="101" t="str">
        <f t="shared" si="7"/>
        <v xml:space="preserve"> </v>
      </c>
    </row>
    <row r="488" spans="1:4" x14ac:dyDescent="0.3">
      <c r="A488" s="70"/>
      <c r="B488" s="70"/>
      <c r="D488" s="101" t="str">
        <f t="shared" si="7"/>
        <v xml:space="preserve"> </v>
      </c>
    </row>
    <row r="489" spans="1:4" x14ac:dyDescent="0.3">
      <c r="A489" s="70"/>
      <c r="B489" s="70"/>
      <c r="D489" s="101" t="str">
        <f t="shared" si="7"/>
        <v xml:space="preserve"> </v>
      </c>
    </row>
    <row r="490" spans="1:4" x14ac:dyDescent="0.3">
      <c r="A490" s="70"/>
      <c r="B490" s="70"/>
      <c r="D490" s="101" t="str">
        <f t="shared" si="7"/>
        <v xml:space="preserve"> </v>
      </c>
    </row>
    <row r="491" spans="1:4" x14ac:dyDescent="0.3">
      <c r="A491" s="70"/>
      <c r="B491" s="70"/>
      <c r="D491" s="101" t="str">
        <f t="shared" si="7"/>
        <v xml:space="preserve"> </v>
      </c>
    </row>
    <row r="492" spans="1:4" x14ac:dyDescent="0.3">
      <c r="A492" s="70"/>
      <c r="B492" s="70"/>
      <c r="D492" s="101" t="str">
        <f t="shared" si="7"/>
        <v xml:space="preserve"> </v>
      </c>
    </row>
    <row r="493" spans="1:4" x14ac:dyDescent="0.3">
      <c r="A493" s="70"/>
      <c r="B493" s="70"/>
      <c r="D493" s="101" t="str">
        <f t="shared" si="7"/>
        <v xml:space="preserve"> </v>
      </c>
    </row>
    <row r="494" spans="1:4" x14ac:dyDescent="0.3">
      <c r="A494" s="70"/>
      <c r="B494" s="70"/>
      <c r="D494" s="101" t="str">
        <f t="shared" si="7"/>
        <v xml:space="preserve"> </v>
      </c>
    </row>
    <row r="495" spans="1:4" x14ac:dyDescent="0.3">
      <c r="A495" s="70"/>
      <c r="B495" s="70"/>
      <c r="D495" s="101" t="str">
        <f t="shared" si="7"/>
        <v xml:space="preserve"> </v>
      </c>
    </row>
    <row r="496" spans="1:4" x14ac:dyDescent="0.3">
      <c r="A496" s="70"/>
      <c r="B496" s="70"/>
      <c r="D496" s="101" t="str">
        <f t="shared" si="7"/>
        <v xml:space="preserve"> </v>
      </c>
    </row>
    <row r="497" spans="1:4" x14ac:dyDescent="0.3">
      <c r="A497" s="70"/>
      <c r="B497" s="70"/>
      <c r="D497" s="101" t="str">
        <f t="shared" si="7"/>
        <v xml:space="preserve"> </v>
      </c>
    </row>
    <row r="498" spans="1:4" x14ac:dyDescent="0.3">
      <c r="A498" s="70"/>
      <c r="B498" s="70"/>
      <c r="D498" s="101" t="str">
        <f t="shared" si="7"/>
        <v xml:space="preserve"> </v>
      </c>
    </row>
    <row r="499" spans="1:4" x14ac:dyDescent="0.3">
      <c r="A499" s="70"/>
      <c r="B499" s="70"/>
      <c r="D499" s="101" t="str">
        <f t="shared" si="7"/>
        <v xml:space="preserve"> </v>
      </c>
    </row>
    <row r="500" spans="1:4" x14ac:dyDescent="0.3">
      <c r="A500" s="70"/>
      <c r="B500" s="70"/>
      <c r="D500" s="101" t="str">
        <f t="shared" si="7"/>
        <v xml:space="preserve"> </v>
      </c>
    </row>
    <row r="501" spans="1:4" x14ac:dyDescent="0.3">
      <c r="A501" s="70"/>
      <c r="B501" s="70"/>
      <c r="D501" s="101" t="str">
        <f t="shared" si="7"/>
        <v xml:space="preserve"> </v>
      </c>
    </row>
    <row r="502" spans="1:4" x14ac:dyDescent="0.3">
      <c r="A502" s="70"/>
      <c r="B502" s="70"/>
      <c r="D502" s="101" t="str">
        <f t="shared" si="7"/>
        <v xml:space="preserve"> </v>
      </c>
    </row>
    <row r="503" spans="1:4" x14ac:dyDescent="0.3">
      <c r="A503" s="70"/>
      <c r="B503" s="70"/>
      <c r="D503" s="101" t="str">
        <f t="shared" si="7"/>
        <v xml:space="preserve"> </v>
      </c>
    </row>
    <row r="504" spans="1:4" x14ac:dyDescent="0.3">
      <c r="A504" s="70"/>
      <c r="B504" s="70"/>
      <c r="D504" s="101" t="str">
        <f t="shared" si="7"/>
        <v xml:space="preserve"> </v>
      </c>
    </row>
    <row r="505" spans="1:4" x14ac:dyDescent="0.3">
      <c r="A505" s="70"/>
      <c r="B505" s="70"/>
      <c r="D505" s="101" t="str">
        <f t="shared" si="7"/>
        <v xml:space="preserve"> </v>
      </c>
    </row>
    <row r="506" spans="1:4" x14ac:dyDescent="0.3">
      <c r="A506" s="70"/>
      <c r="B506" s="70"/>
      <c r="D506" s="101" t="str">
        <f t="shared" si="7"/>
        <v xml:space="preserve"> </v>
      </c>
    </row>
    <row r="507" spans="1:4" x14ac:dyDescent="0.3">
      <c r="A507" s="70"/>
      <c r="B507" s="70"/>
      <c r="D507" s="101" t="str">
        <f t="shared" si="7"/>
        <v xml:space="preserve"> </v>
      </c>
    </row>
    <row r="508" spans="1:4" x14ac:dyDescent="0.3">
      <c r="A508" s="70"/>
      <c r="B508" s="70"/>
      <c r="D508" s="101" t="str">
        <f t="shared" si="7"/>
        <v xml:space="preserve"> </v>
      </c>
    </row>
    <row r="509" spans="1:4" x14ac:dyDescent="0.3">
      <c r="A509" s="70"/>
      <c r="B509" s="70"/>
      <c r="D509" s="101" t="str">
        <f t="shared" si="7"/>
        <v xml:space="preserve"> </v>
      </c>
    </row>
    <row r="510" spans="1:4" x14ac:dyDescent="0.3">
      <c r="A510" s="70"/>
      <c r="B510" s="70"/>
      <c r="D510" s="101" t="str">
        <f t="shared" si="7"/>
        <v xml:space="preserve"> </v>
      </c>
    </row>
    <row r="511" spans="1:4" x14ac:dyDescent="0.3">
      <c r="A511" s="70"/>
      <c r="B511" s="70"/>
      <c r="D511" s="101" t="str">
        <f t="shared" si="7"/>
        <v xml:space="preserve"> </v>
      </c>
    </row>
    <row r="512" spans="1:4" x14ac:dyDescent="0.3">
      <c r="A512" s="70"/>
      <c r="B512" s="70"/>
      <c r="D512" s="101" t="str">
        <f t="shared" si="7"/>
        <v xml:space="preserve"> </v>
      </c>
    </row>
    <row r="513" spans="1:4" x14ac:dyDescent="0.3">
      <c r="A513" s="70"/>
      <c r="B513" s="70"/>
      <c r="D513" s="101" t="str">
        <f t="shared" si="7"/>
        <v xml:space="preserve"> </v>
      </c>
    </row>
    <row r="514" spans="1:4" x14ac:dyDescent="0.3">
      <c r="A514" s="70"/>
      <c r="B514" s="70"/>
      <c r="D514" s="101" t="str">
        <f t="shared" ref="D514:D577" si="8">A514&amp;" "&amp;B514</f>
        <v xml:space="preserve"> </v>
      </c>
    </row>
    <row r="515" spans="1:4" x14ac:dyDescent="0.3">
      <c r="A515" s="70"/>
      <c r="B515" s="70"/>
      <c r="D515" s="101" t="str">
        <f t="shared" si="8"/>
        <v xml:space="preserve"> </v>
      </c>
    </row>
    <row r="516" spans="1:4" x14ac:dyDescent="0.3">
      <c r="A516" s="70"/>
      <c r="B516" s="70"/>
      <c r="D516" s="101" t="str">
        <f t="shared" si="8"/>
        <v xml:space="preserve"> </v>
      </c>
    </row>
    <row r="517" spans="1:4" x14ac:dyDescent="0.3">
      <c r="A517" s="70"/>
      <c r="B517" s="70"/>
      <c r="D517" s="101" t="str">
        <f t="shared" si="8"/>
        <v xml:space="preserve"> </v>
      </c>
    </row>
    <row r="518" spans="1:4" x14ac:dyDescent="0.3">
      <c r="A518" s="70"/>
      <c r="B518" s="70"/>
      <c r="D518" s="101" t="str">
        <f t="shared" si="8"/>
        <v xml:space="preserve"> </v>
      </c>
    </row>
    <row r="519" spans="1:4" x14ac:dyDescent="0.3">
      <c r="A519" s="70"/>
      <c r="B519" s="70"/>
      <c r="D519" s="101" t="str">
        <f t="shared" si="8"/>
        <v xml:space="preserve"> </v>
      </c>
    </row>
    <row r="520" spans="1:4" x14ac:dyDescent="0.3">
      <c r="A520" s="70"/>
      <c r="B520" s="70"/>
      <c r="D520" s="101" t="str">
        <f t="shared" si="8"/>
        <v xml:space="preserve"> </v>
      </c>
    </row>
    <row r="521" spans="1:4" x14ac:dyDescent="0.3">
      <c r="A521" s="70"/>
      <c r="B521" s="70"/>
      <c r="D521" s="101" t="str">
        <f t="shared" si="8"/>
        <v xml:space="preserve"> </v>
      </c>
    </row>
    <row r="522" spans="1:4" x14ac:dyDescent="0.3">
      <c r="A522" s="70"/>
      <c r="B522" s="70"/>
      <c r="D522" s="101" t="str">
        <f t="shared" si="8"/>
        <v xml:space="preserve"> </v>
      </c>
    </row>
    <row r="523" spans="1:4" x14ac:dyDescent="0.3">
      <c r="A523" s="70"/>
      <c r="B523" s="70"/>
      <c r="D523" s="101" t="str">
        <f t="shared" si="8"/>
        <v xml:space="preserve"> </v>
      </c>
    </row>
    <row r="524" spans="1:4" x14ac:dyDescent="0.3">
      <c r="A524" s="70"/>
      <c r="B524" s="70"/>
      <c r="D524" s="101" t="str">
        <f t="shared" si="8"/>
        <v xml:space="preserve"> </v>
      </c>
    </row>
    <row r="525" spans="1:4" x14ac:dyDescent="0.3">
      <c r="A525" s="70"/>
      <c r="B525" s="70"/>
      <c r="D525" s="101" t="str">
        <f t="shared" si="8"/>
        <v xml:space="preserve"> </v>
      </c>
    </row>
    <row r="526" spans="1:4" x14ac:dyDescent="0.3">
      <c r="A526" s="70"/>
      <c r="B526" s="70"/>
      <c r="D526" s="101" t="str">
        <f t="shared" si="8"/>
        <v xml:space="preserve"> </v>
      </c>
    </row>
    <row r="527" spans="1:4" x14ac:dyDescent="0.3">
      <c r="A527" s="70"/>
      <c r="B527" s="70"/>
      <c r="D527" s="101" t="str">
        <f t="shared" si="8"/>
        <v xml:space="preserve"> </v>
      </c>
    </row>
    <row r="528" spans="1:4" x14ac:dyDescent="0.3">
      <c r="A528" s="70"/>
      <c r="B528" s="70"/>
      <c r="D528" s="101" t="str">
        <f t="shared" si="8"/>
        <v xml:space="preserve"> </v>
      </c>
    </row>
    <row r="529" spans="1:4" x14ac:dyDescent="0.3">
      <c r="A529" s="70"/>
      <c r="B529" s="70"/>
      <c r="D529" s="101" t="str">
        <f t="shared" si="8"/>
        <v xml:space="preserve"> </v>
      </c>
    </row>
    <row r="530" spans="1:4" x14ac:dyDescent="0.3">
      <c r="A530" s="70"/>
      <c r="B530" s="70"/>
      <c r="D530" s="101" t="str">
        <f t="shared" si="8"/>
        <v xml:space="preserve"> </v>
      </c>
    </row>
    <row r="531" spans="1:4" x14ac:dyDescent="0.3">
      <c r="A531" s="70"/>
      <c r="B531" s="70"/>
      <c r="D531" s="101" t="str">
        <f t="shared" si="8"/>
        <v xml:space="preserve"> </v>
      </c>
    </row>
    <row r="532" spans="1:4" x14ac:dyDescent="0.3">
      <c r="A532" s="70"/>
      <c r="B532" s="70"/>
      <c r="D532" s="101" t="str">
        <f t="shared" si="8"/>
        <v xml:space="preserve"> </v>
      </c>
    </row>
    <row r="533" spans="1:4" x14ac:dyDescent="0.3">
      <c r="A533" s="70"/>
      <c r="B533" s="70"/>
      <c r="D533" s="101" t="str">
        <f t="shared" si="8"/>
        <v xml:space="preserve"> </v>
      </c>
    </row>
    <row r="534" spans="1:4" x14ac:dyDescent="0.3">
      <c r="A534" s="70"/>
      <c r="B534" s="70"/>
      <c r="D534" s="101" t="str">
        <f t="shared" si="8"/>
        <v xml:space="preserve"> </v>
      </c>
    </row>
    <row r="535" spans="1:4" x14ac:dyDescent="0.3">
      <c r="A535" s="70"/>
      <c r="B535" s="70"/>
      <c r="D535" s="101" t="str">
        <f t="shared" si="8"/>
        <v xml:space="preserve"> </v>
      </c>
    </row>
    <row r="536" spans="1:4" x14ac:dyDescent="0.3">
      <c r="A536" s="70"/>
      <c r="B536" s="70"/>
      <c r="D536" s="101" t="str">
        <f t="shared" si="8"/>
        <v xml:space="preserve"> </v>
      </c>
    </row>
    <row r="537" spans="1:4" x14ac:dyDescent="0.3">
      <c r="A537" s="70"/>
      <c r="B537" s="70"/>
      <c r="D537" s="101" t="str">
        <f t="shared" si="8"/>
        <v xml:space="preserve"> </v>
      </c>
    </row>
    <row r="538" spans="1:4" x14ac:dyDescent="0.3">
      <c r="A538" s="70"/>
      <c r="B538" s="70"/>
      <c r="D538" s="101" t="str">
        <f t="shared" si="8"/>
        <v xml:space="preserve"> </v>
      </c>
    </row>
    <row r="539" spans="1:4" x14ac:dyDescent="0.3">
      <c r="A539" s="70"/>
      <c r="B539" s="70"/>
      <c r="D539" s="101" t="str">
        <f t="shared" si="8"/>
        <v xml:space="preserve"> </v>
      </c>
    </row>
    <row r="540" spans="1:4" x14ac:dyDescent="0.3">
      <c r="A540" s="70"/>
      <c r="B540" s="70"/>
      <c r="D540" s="101" t="str">
        <f t="shared" si="8"/>
        <v xml:space="preserve"> </v>
      </c>
    </row>
    <row r="541" spans="1:4" x14ac:dyDescent="0.3">
      <c r="A541" s="70"/>
      <c r="B541" s="70"/>
      <c r="D541" s="101" t="str">
        <f t="shared" si="8"/>
        <v xml:space="preserve"> </v>
      </c>
    </row>
    <row r="542" spans="1:4" x14ac:dyDescent="0.3">
      <c r="A542" s="70"/>
      <c r="B542" s="70"/>
      <c r="D542" s="101" t="str">
        <f t="shared" si="8"/>
        <v xml:space="preserve"> </v>
      </c>
    </row>
    <row r="543" spans="1:4" x14ac:dyDescent="0.3">
      <c r="A543" s="70"/>
      <c r="B543" s="70"/>
      <c r="D543" s="101" t="str">
        <f t="shared" si="8"/>
        <v xml:space="preserve"> </v>
      </c>
    </row>
    <row r="544" spans="1:4" x14ac:dyDescent="0.3">
      <c r="A544" s="70"/>
      <c r="B544" s="70"/>
      <c r="D544" s="101" t="str">
        <f t="shared" si="8"/>
        <v xml:space="preserve"> </v>
      </c>
    </row>
    <row r="545" spans="1:4" x14ac:dyDescent="0.3">
      <c r="A545" s="70"/>
      <c r="B545" s="70"/>
      <c r="D545" s="101" t="str">
        <f t="shared" si="8"/>
        <v xml:space="preserve"> </v>
      </c>
    </row>
    <row r="546" spans="1:4" x14ac:dyDescent="0.3">
      <c r="A546" s="70"/>
      <c r="B546" s="70"/>
      <c r="D546" s="101" t="str">
        <f t="shared" si="8"/>
        <v xml:space="preserve"> </v>
      </c>
    </row>
    <row r="547" spans="1:4" x14ac:dyDescent="0.3">
      <c r="A547" s="70"/>
      <c r="B547" s="70"/>
      <c r="D547" s="101" t="str">
        <f t="shared" si="8"/>
        <v xml:space="preserve"> </v>
      </c>
    </row>
    <row r="548" spans="1:4" x14ac:dyDescent="0.3">
      <c r="A548" s="70"/>
      <c r="B548" s="70"/>
      <c r="D548" s="101" t="str">
        <f t="shared" si="8"/>
        <v xml:space="preserve"> </v>
      </c>
    </row>
    <row r="549" spans="1:4" x14ac:dyDescent="0.3">
      <c r="A549" s="70"/>
      <c r="B549" s="70"/>
      <c r="D549" s="101" t="str">
        <f t="shared" si="8"/>
        <v xml:space="preserve"> </v>
      </c>
    </row>
    <row r="550" spans="1:4" x14ac:dyDescent="0.3">
      <c r="A550" s="70"/>
      <c r="B550" s="70"/>
      <c r="D550" s="101" t="str">
        <f t="shared" si="8"/>
        <v xml:space="preserve"> </v>
      </c>
    </row>
    <row r="551" spans="1:4" x14ac:dyDescent="0.3">
      <c r="A551" s="70"/>
      <c r="B551" s="70"/>
      <c r="D551" s="101" t="str">
        <f t="shared" si="8"/>
        <v xml:space="preserve"> </v>
      </c>
    </row>
    <row r="552" spans="1:4" x14ac:dyDescent="0.3">
      <c r="A552" s="70"/>
      <c r="B552" s="70"/>
      <c r="D552" s="101" t="str">
        <f t="shared" si="8"/>
        <v xml:space="preserve"> </v>
      </c>
    </row>
    <row r="553" spans="1:4" x14ac:dyDescent="0.3">
      <c r="A553" s="70"/>
      <c r="B553" s="70"/>
      <c r="D553" s="101" t="str">
        <f t="shared" si="8"/>
        <v xml:space="preserve"> </v>
      </c>
    </row>
    <row r="554" spans="1:4" x14ac:dyDescent="0.3">
      <c r="A554" s="70"/>
      <c r="B554" s="70"/>
      <c r="D554" s="101" t="str">
        <f t="shared" si="8"/>
        <v xml:space="preserve"> </v>
      </c>
    </row>
    <row r="555" spans="1:4" x14ac:dyDescent="0.3">
      <c r="A555" s="70"/>
      <c r="B555" s="70"/>
      <c r="D555" s="101" t="str">
        <f t="shared" si="8"/>
        <v xml:space="preserve"> </v>
      </c>
    </row>
    <row r="556" spans="1:4" x14ac:dyDescent="0.3">
      <c r="A556" s="70"/>
      <c r="B556" s="70"/>
      <c r="D556" s="101" t="str">
        <f t="shared" si="8"/>
        <v xml:space="preserve"> </v>
      </c>
    </row>
    <row r="557" spans="1:4" x14ac:dyDescent="0.3">
      <c r="A557" s="70"/>
      <c r="B557" s="70"/>
      <c r="D557" s="101" t="str">
        <f t="shared" si="8"/>
        <v xml:space="preserve"> </v>
      </c>
    </row>
    <row r="558" spans="1:4" x14ac:dyDescent="0.3">
      <c r="A558" s="70"/>
      <c r="B558" s="70"/>
      <c r="D558" s="101" t="str">
        <f t="shared" si="8"/>
        <v xml:space="preserve"> </v>
      </c>
    </row>
    <row r="559" spans="1:4" x14ac:dyDescent="0.3">
      <c r="A559" s="70"/>
      <c r="B559" s="70"/>
      <c r="D559" s="101" t="str">
        <f t="shared" si="8"/>
        <v xml:space="preserve"> </v>
      </c>
    </row>
    <row r="560" spans="1:4" x14ac:dyDescent="0.3">
      <c r="A560" s="70"/>
      <c r="B560" s="70"/>
      <c r="D560" s="101" t="str">
        <f t="shared" si="8"/>
        <v xml:space="preserve"> </v>
      </c>
    </row>
    <row r="561" spans="1:4" x14ac:dyDescent="0.3">
      <c r="A561" s="70"/>
      <c r="B561" s="70"/>
      <c r="D561" s="101" t="str">
        <f t="shared" si="8"/>
        <v xml:space="preserve"> </v>
      </c>
    </row>
    <row r="562" spans="1:4" x14ac:dyDescent="0.3">
      <c r="A562" s="70"/>
      <c r="B562" s="70"/>
      <c r="D562" s="101" t="str">
        <f t="shared" si="8"/>
        <v xml:space="preserve"> </v>
      </c>
    </row>
    <row r="563" spans="1:4" x14ac:dyDescent="0.3">
      <c r="A563" s="70"/>
      <c r="B563" s="70"/>
      <c r="D563" s="101" t="str">
        <f t="shared" si="8"/>
        <v xml:space="preserve"> </v>
      </c>
    </row>
    <row r="564" spans="1:4" x14ac:dyDescent="0.3">
      <c r="A564" s="70"/>
      <c r="B564" s="70"/>
      <c r="D564" s="101" t="str">
        <f t="shared" si="8"/>
        <v xml:space="preserve"> </v>
      </c>
    </row>
    <row r="565" spans="1:4" x14ac:dyDescent="0.3">
      <c r="A565" s="70"/>
      <c r="B565" s="70"/>
      <c r="D565" s="101" t="str">
        <f t="shared" si="8"/>
        <v xml:space="preserve"> </v>
      </c>
    </row>
    <row r="566" spans="1:4" x14ac:dyDescent="0.3">
      <c r="A566" s="70"/>
      <c r="B566" s="70"/>
      <c r="D566" s="101" t="str">
        <f t="shared" si="8"/>
        <v xml:space="preserve"> </v>
      </c>
    </row>
    <row r="567" spans="1:4" x14ac:dyDescent="0.3">
      <c r="A567" s="70"/>
      <c r="B567" s="70"/>
      <c r="D567" s="101" t="str">
        <f t="shared" si="8"/>
        <v xml:space="preserve"> </v>
      </c>
    </row>
    <row r="568" spans="1:4" x14ac:dyDescent="0.3">
      <c r="A568" s="70"/>
      <c r="B568" s="70"/>
      <c r="D568" s="101" t="str">
        <f t="shared" si="8"/>
        <v xml:space="preserve"> </v>
      </c>
    </row>
    <row r="569" spans="1:4" x14ac:dyDescent="0.3">
      <c r="A569" s="70"/>
      <c r="B569" s="70"/>
      <c r="D569" s="101" t="str">
        <f t="shared" si="8"/>
        <v xml:space="preserve"> </v>
      </c>
    </row>
    <row r="570" spans="1:4" x14ac:dyDescent="0.3">
      <c r="A570" s="70"/>
      <c r="B570" s="70"/>
      <c r="D570" s="101" t="str">
        <f t="shared" si="8"/>
        <v xml:space="preserve"> </v>
      </c>
    </row>
    <row r="571" spans="1:4" x14ac:dyDescent="0.3">
      <c r="A571" s="70"/>
      <c r="B571" s="70"/>
      <c r="D571" s="101" t="str">
        <f t="shared" si="8"/>
        <v xml:space="preserve"> </v>
      </c>
    </row>
    <row r="572" spans="1:4" x14ac:dyDescent="0.3">
      <c r="A572" s="70"/>
      <c r="B572" s="70"/>
      <c r="D572" s="101" t="str">
        <f t="shared" si="8"/>
        <v xml:space="preserve"> </v>
      </c>
    </row>
    <row r="573" spans="1:4" x14ac:dyDescent="0.3">
      <c r="A573" s="70"/>
      <c r="B573" s="70"/>
      <c r="D573" s="101" t="str">
        <f t="shared" si="8"/>
        <v xml:space="preserve"> </v>
      </c>
    </row>
    <row r="574" spans="1:4" x14ac:dyDescent="0.3">
      <c r="A574" s="70"/>
      <c r="B574" s="70"/>
      <c r="D574" s="101" t="str">
        <f t="shared" si="8"/>
        <v xml:space="preserve"> </v>
      </c>
    </row>
    <row r="575" spans="1:4" x14ac:dyDescent="0.3">
      <c r="A575" s="70"/>
      <c r="B575" s="70"/>
      <c r="D575" s="101" t="str">
        <f t="shared" si="8"/>
        <v xml:space="preserve"> </v>
      </c>
    </row>
    <row r="576" spans="1:4" x14ac:dyDescent="0.3">
      <c r="A576" s="70"/>
      <c r="B576" s="70"/>
      <c r="D576" s="101" t="str">
        <f t="shared" si="8"/>
        <v xml:space="preserve"> </v>
      </c>
    </row>
    <row r="577" spans="1:4" x14ac:dyDescent="0.3">
      <c r="A577" s="70"/>
      <c r="B577" s="70"/>
      <c r="D577" s="101" t="str">
        <f t="shared" si="8"/>
        <v xml:space="preserve"> </v>
      </c>
    </row>
    <row r="578" spans="1:4" x14ac:dyDescent="0.3">
      <c r="A578" s="70"/>
      <c r="B578" s="70"/>
      <c r="D578" s="101" t="str">
        <f t="shared" ref="D578:D641" si="9">A578&amp;" "&amp;B578</f>
        <v xml:space="preserve"> </v>
      </c>
    </row>
    <row r="579" spans="1:4" x14ac:dyDescent="0.3">
      <c r="A579" s="70"/>
      <c r="B579" s="70"/>
      <c r="D579" s="101" t="str">
        <f t="shared" si="9"/>
        <v xml:space="preserve"> </v>
      </c>
    </row>
    <row r="580" spans="1:4" x14ac:dyDescent="0.3">
      <c r="A580" s="70"/>
      <c r="B580" s="70"/>
      <c r="D580" s="101" t="str">
        <f t="shared" si="9"/>
        <v xml:space="preserve"> </v>
      </c>
    </row>
    <row r="581" spans="1:4" x14ac:dyDescent="0.3">
      <c r="A581" s="70"/>
      <c r="B581" s="70"/>
      <c r="D581" s="101" t="str">
        <f t="shared" si="9"/>
        <v xml:space="preserve"> </v>
      </c>
    </row>
    <row r="582" spans="1:4" x14ac:dyDescent="0.3">
      <c r="A582" s="70"/>
      <c r="B582" s="70"/>
      <c r="D582" s="101" t="str">
        <f t="shared" si="9"/>
        <v xml:space="preserve"> </v>
      </c>
    </row>
    <row r="583" spans="1:4" x14ac:dyDescent="0.3">
      <c r="A583" s="70"/>
      <c r="B583" s="70"/>
      <c r="D583" s="101" t="str">
        <f t="shared" si="9"/>
        <v xml:space="preserve"> </v>
      </c>
    </row>
    <row r="584" spans="1:4" x14ac:dyDescent="0.3">
      <c r="A584" s="70"/>
      <c r="B584" s="70"/>
      <c r="D584" s="101" t="str">
        <f t="shared" si="9"/>
        <v xml:space="preserve"> </v>
      </c>
    </row>
    <row r="585" spans="1:4" x14ac:dyDescent="0.3">
      <c r="A585" s="70"/>
      <c r="B585" s="70"/>
      <c r="D585" s="101" t="str">
        <f t="shared" si="9"/>
        <v xml:space="preserve"> </v>
      </c>
    </row>
    <row r="586" spans="1:4" x14ac:dyDescent="0.3">
      <c r="A586" s="70"/>
      <c r="B586" s="70"/>
      <c r="D586" s="101" t="str">
        <f t="shared" si="9"/>
        <v xml:space="preserve"> </v>
      </c>
    </row>
    <row r="587" spans="1:4" x14ac:dyDescent="0.3">
      <c r="A587" s="70"/>
      <c r="B587" s="70"/>
      <c r="D587" s="101" t="str">
        <f t="shared" si="9"/>
        <v xml:space="preserve"> </v>
      </c>
    </row>
    <row r="588" spans="1:4" x14ac:dyDescent="0.3">
      <c r="A588" s="70"/>
      <c r="B588" s="70"/>
      <c r="D588" s="101" t="str">
        <f t="shared" si="9"/>
        <v xml:space="preserve"> </v>
      </c>
    </row>
    <row r="589" spans="1:4" x14ac:dyDescent="0.3">
      <c r="A589" s="70"/>
      <c r="B589" s="70"/>
      <c r="D589" s="101" t="str">
        <f t="shared" si="9"/>
        <v xml:space="preserve"> </v>
      </c>
    </row>
    <row r="590" spans="1:4" x14ac:dyDescent="0.3">
      <c r="A590" s="70"/>
      <c r="B590" s="70"/>
      <c r="D590" s="101" t="str">
        <f t="shared" si="9"/>
        <v xml:space="preserve"> </v>
      </c>
    </row>
    <row r="591" spans="1:4" x14ac:dyDescent="0.3">
      <c r="A591" s="70"/>
      <c r="B591" s="70"/>
      <c r="D591" s="101" t="str">
        <f t="shared" si="9"/>
        <v xml:space="preserve"> </v>
      </c>
    </row>
    <row r="592" spans="1:4" x14ac:dyDescent="0.3">
      <c r="A592" s="70"/>
      <c r="B592" s="70"/>
      <c r="D592" s="101" t="str">
        <f t="shared" si="9"/>
        <v xml:space="preserve"> </v>
      </c>
    </row>
    <row r="593" spans="1:4" x14ac:dyDescent="0.3">
      <c r="A593" s="70"/>
      <c r="B593" s="70"/>
      <c r="D593" s="101" t="str">
        <f t="shared" si="9"/>
        <v xml:space="preserve"> </v>
      </c>
    </row>
    <row r="594" spans="1:4" x14ac:dyDescent="0.3">
      <c r="A594" s="70"/>
      <c r="B594" s="70"/>
      <c r="D594" s="101" t="str">
        <f t="shared" si="9"/>
        <v xml:space="preserve"> </v>
      </c>
    </row>
    <row r="595" spans="1:4" x14ac:dyDescent="0.3">
      <c r="A595" s="70"/>
      <c r="B595" s="70"/>
      <c r="D595" s="101" t="str">
        <f t="shared" si="9"/>
        <v xml:space="preserve"> </v>
      </c>
    </row>
    <row r="596" spans="1:4" x14ac:dyDescent="0.3">
      <c r="A596" s="70"/>
      <c r="B596" s="70"/>
      <c r="D596" s="101" t="str">
        <f t="shared" si="9"/>
        <v xml:space="preserve"> </v>
      </c>
    </row>
    <row r="597" spans="1:4" x14ac:dyDescent="0.3">
      <c r="A597" s="70"/>
      <c r="B597" s="70"/>
      <c r="D597" s="101" t="str">
        <f t="shared" si="9"/>
        <v xml:space="preserve"> </v>
      </c>
    </row>
    <row r="598" spans="1:4" x14ac:dyDescent="0.3">
      <c r="A598" s="70"/>
      <c r="B598" s="70"/>
      <c r="D598" s="101" t="str">
        <f t="shared" si="9"/>
        <v xml:space="preserve"> </v>
      </c>
    </row>
    <row r="599" spans="1:4" x14ac:dyDescent="0.3">
      <c r="A599" s="70"/>
      <c r="B599" s="70"/>
      <c r="D599" s="101" t="str">
        <f t="shared" si="9"/>
        <v xml:space="preserve"> </v>
      </c>
    </row>
    <row r="600" spans="1:4" x14ac:dyDescent="0.3">
      <c r="A600" s="70"/>
      <c r="B600" s="70"/>
      <c r="D600" s="101" t="str">
        <f t="shared" si="9"/>
        <v xml:space="preserve"> </v>
      </c>
    </row>
    <row r="601" spans="1:4" x14ac:dyDescent="0.3">
      <c r="A601" s="70"/>
      <c r="B601" s="70"/>
      <c r="D601" s="101" t="str">
        <f t="shared" si="9"/>
        <v xml:space="preserve"> </v>
      </c>
    </row>
    <row r="602" spans="1:4" x14ac:dyDescent="0.3">
      <c r="A602" s="70"/>
      <c r="B602" s="70"/>
      <c r="D602" s="101" t="str">
        <f t="shared" si="9"/>
        <v xml:space="preserve"> </v>
      </c>
    </row>
    <row r="603" spans="1:4" x14ac:dyDescent="0.3">
      <c r="A603" s="70"/>
      <c r="B603" s="70"/>
      <c r="D603" s="101" t="str">
        <f t="shared" si="9"/>
        <v xml:space="preserve"> </v>
      </c>
    </row>
    <row r="604" spans="1:4" x14ac:dyDescent="0.3">
      <c r="A604" s="70"/>
      <c r="B604" s="70"/>
      <c r="D604" s="101" t="str">
        <f t="shared" si="9"/>
        <v xml:space="preserve"> </v>
      </c>
    </row>
    <row r="605" spans="1:4" x14ac:dyDescent="0.3">
      <c r="A605" s="70"/>
      <c r="B605" s="70"/>
      <c r="D605" s="101" t="str">
        <f t="shared" si="9"/>
        <v xml:space="preserve"> </v>
      </c>
    </row>
    <row r="606" spans="1:4" x14ac:dyDescent="0.3">
      <c r="A606" s="70"/>
      <c r="B606" s="70"/>
      <c r="D606" s="101" t="str">
        <f t="shared" si="9"/>
        <v xml:space="preserve"> </v>
      </c>
    </row>
    <row r="607" spans="1:4" x14ac:dyDescent="0.3">
      <c r="A607" s="70"/>
      <c r="B607" s="70"/>
      <c r="D607" s="101" t="str">
        <f t="shared" si="9"/>
        <v xml:space="preserve"> </v>
      </c>
    </row>
    <row r="608" spans="1:4" x14ac:dyDescent="0.3">
      <c r="A608" s="70"/>
      <c r="B608" s="70"/>
      <c r="D608" s="101" t="str">
        <f t="shared" si="9"/>
        <v xml:space="preserve"> </v>
      </c>
    </row>
    <row r="609" spans="1:4" x14ac:dyDescent="0.3">
      <c r="A609" s="70"/>
      <c r="B609" s="70"/>
      <c r="D609" s="101" t="str">
        <f t="shared" si="9"/>
        <v xml:space="preserve"> </v>
      </c>
    </row>
    <row r="610" spans="1:4" x14ac:dyDescent="0.3">
      <c r="A610" s="70"/>
      <c r="B610" s="70"/>
      <c r="D610" s="101" t="str">
        <f t="shared" si="9"/>
        <v xml:space="preserve"> </v>
      </c>
    </row>
    <row r="611" spans="1:4" x14ac:dyDescent="0.3">
      <c r="A611" s="70"/>
      <c r="B611" s="70"/>
      <c r="D611" s="101" t="str">
        <f t="shared" si="9"/>
        <v xml:space="preserve"> </v>
      </c>
    </row>
    <row r="612" spans="1:4" x14ac:dyDescent="0.3">
      <c r="A612" s="70"/>
      <c r="B612" s="70"/>
      <c r="D612" s="101" t="str">
        <f t="shared" si="9"/>
        <v xml:space="preserve"> </v>
      </c>
    </row>
    <row r="613" spans="1:4" x14ac:dyDescent="0.3">
      <c r="A613" s="70"/>
      <c r="B613" s="70"/>
      <c r="D613" s="101" t="str">
        <f t="shared" si="9"/>
        <v xml:space="preserve"> </v>
      </c>
    </row>
    <row r="614" spans="1:4" x14ac:dyDescent="0.3">
      <c r="A614" s="70"/>
      <c r="B614" s="70"/>
      <c r="D614" s="101" t="str">
        <f t="shared" si="9"/>
        <v xml:space="preserve"> </v>
      </c>
    </row>
    <row r="615" spans="1:4" x14ac:dyDescent="0.3">
      <c r="A615" s="70"/>
      <c r="B615" s="70"/>
      <c r="D615" s="101" t="str">
        <f t="shared" si="9"/>
        <v xml:space="preserve"> </v>
      </c>
    </row>
    <row r="616" spans="1:4" x14ac:dyDescent="0.3">
      <c r="A616" s="70"/>
      <c r="B616" s="70"/>
      <c r="D616" s="101" t="str">
        <f t="shared" si="9"/>
        <v xml:space="preserve"> </v>
      </c>
    </row>
    <row r="617" spans="1:4" x14ac:dyDescent="0.3">
      <c r="A617" s="70"/>
      <c r="B617" s="70"/>
      <c r="D617" s="101" t="str">
        <f t="shared" si="9"/>
        <v xml:space="preserve"> </v>
      </c>
    </row>
    <row r="618" spans="1:4" x14ac:dyDescent="0.3">
      <c r="A618" s="70"/>
      <c r="B618" s="70"/>
      <c r="D618" s="101" t="str">
        <f t="shared" si="9"/>
        <v xml:space="preserve"> </v>
      </c>
    </row>
    <row r="619" spans="1:4" x14ac:dyDescent="0.3">
      <c r="A619" s="70"/>
      <c r="B619" s="70"/>
      <c r="D619" s="101" t="str">
        <f t="shared" si="9"/>
        <v xml:space="preserve"> </v>
      </c>
    </row>
    <row r="620" spans="1:4" x14ac:dyDescent="0.3">
      <c r="A620" s="70"/>
      <c r="B620" s="70"/>
      <c r="D620" s="101" t="str">
        <f t="shared" si="9"/>
        <v xml:space="preserve"> </v>
      </c>
    </row>
    <row r="621" spans="1:4" x14ac:dyDescent="0.3">
      <c r="A621" s="70"/>
      <c r="B621" s="70"/>
      <c r="D621" s="101" t="str">
        <f t="shared" si="9"/>
        <v xml:space="preserve"> </v>
      </c>
    </row>
    <row r="622" spans="1:4" x14ac:dyDescent="0.3">
      <c r="A622" s="70"/>
      <c r="B622" s="70"/>
      <c r="D622" s="101" t="str">
        <f t="shared" si="9"/>
        <v xml:space="preserve"> </v>
      </c>
    </row>
    <row r="623" spans="1:4" x14ac:dyDescent="0.3">
      <c r="A623" s="70"/>
      <c r="B623" s="70"/>
      <c r="D623" s="101" t="str">
        <f t="shared" si="9"/>
        <v xml:space="preserve"> </v>
      </c>
    </row>
    <row r="624" spans="1:4" x14ac:dyDescent="0.3">
      <c r="A624" s="70"/>
      <c r="B624" s="70"/>
      <c r="D624" s="101" t="str">
        <f t="shared" si="9"/>
        <v xml:space="preserve"> </v>
      </c>
    </row>
    <row r="625" spans="1:4" x14ac:dyDescent="0.3">
      <c r="A625" s="70"/>
      <c r="B625" s="70"/>
      <c r="D625" s="101" t="str">
        <f t="shared" si="9"/>
        <v xml:space="preserve"> </v>
      </c>
    </row>
    <row r="626" spans="1:4" x14ac:dyDescent="0.3">
      <c r="A626" s="70"/>
      <c r="B626" s="70"/>
      <c r="D626" s="101" t="str">
        <f t="shared" si="9"/>
        <v xml:space="preserve"> </v>
      </c>
    </row>
    <row r="627" spans="1:4" x14ac:dyDescent="0.3">
      <c r="A627" s="70"/>
      <c r="B627" s="70"/>
      <c r="D627" s="101" t="str">
        <f t="shared" si="9"/>
        <v xml:space="preserve"> </v>
      </c>
    </row>
    <row r="628" spans="1:4" x14ac:dyDescent="0.3">
      <c r="A628" s="70"/>
      <c r="B628" s="70"/>
      <c r="D628" s="101" t="str">
        <f t="shared" si="9"/>
        <v xml:space="preserve"> </v>
      </c>
    </row>
    <row r="629" spans="1:4" x14ac:dyDescent="0.3">
      <c r="A629" s="70"/>
      <c r="B629" s="70"/>
      <c r="D629" s="101" t="str">
        <f t="shared" si="9"/>
        <v xml:space="preserve"> </v>
      </c>
    </row>
    <row r="630" spans="1:4" x14ac:dyDescent="0.3">
      <c r="A630" s="70"/>
      <c r="B630" s="70"/>
      <c r="D630" s="101" t="str">
        <f t="shared" si="9"/>
        <v xml:space="preserve"> </v>
      </c>
    </row>
    <row r="631" spans="1:4" x14ac:dyDescent="0.3">
      <c r="A631" s="70"/>
      <c r="B631" s="70"/>
      <c r="D631" s="101" t="str">
        <f t="shared" si="9"/>
        <v xml:space="preserve"> </v>
      </c>
    </row>
    <row r="632" spans="1:4" x14ac:dyDescent="0.3">
      <c r="A632" s="70"/>
      <c r="B632" s="70"/>
      <c r="D632" s="101" t="str">
        <f t="shared" si="9"/>
        <v xml:space="preserve"> </v>
      </c>
    </row>
    <row r="633" spans="1:4" x14ac:dyDescent="0.3">
      <c r="A633" s="70"/>
      <c r="B633" s="70"/>
      <c r="D633" s="101" t="str">
        <f t="shared" si="9"/>
        <v xml:space="preserve"> </v>
      </c>
    </row>
    <row r="634" spans="1:4" x14ac:dyDescent="0.3">
      <c r="A634" s="70"/>
      <c r="B634" s="70"/>
      <c r="D634" s="101" t="str">
        <f t="shared" si="9"/>
        <v xml:space="preserve"> </v>
      </c>
    </row>
    <row r="635" spans="1:4" x14ac:dyDescent="0.3">
      <c r="A635" s="70"/>
      <c r="B635" s="70"/>
      <c r="D635" s="101" t="str">
        <f t="shared" si="9"/>
        <v xml:space="preserve"> </v>
      </c>
    </row>
    <row r="636" spans="1:4" x14ac:dyDescent="0.3">
      <c r="A636" s="70"/>
      <c r="B636" s="70"/>
      <c r="D636" s="101" t="str">
        <f t="shared" si="9"/>
        <v xml:space="preserve"> </v>
      </c>
    </row>
    <row r="637" spans="1:4" x14ac:dyDescent="0.3">
      <c r="A637" s="70"/>
      <c r="B637" s="70"/>
      <c r="D637" s="101" t="str">
        <f t="shared" si="9"/>
        <v xml:space="preserve"> </v>
      </c>
    </row>
    <row r="638" spans="1:4" x14ac:dyDescent="0.3">
      <c r="A638" s="70"/>
      <c r="B638" s="70"/>
      <c r="D638" s="101" t="str">
        <f t="shared" si="9"/>
        <v xml:space="preserve"> </v>
      </c>
    </row>
    <row r="639" spans="1:4" x14ac:dyDescent="0.3">
      <c r="A639" s="70"/>
      <c r="B639" s="70"/>
      <c r="D639" s="101" t="str">
        <f t="shared" si="9"/>
        <v xml:space="preserve"> </v>
      </c>
    </row>
    <row r="640" spans="1:4" x14ac:dyDescent="0.3">
      <c r="A640" s="70"/>
      <c r="B640" s="70"/>
      <c r="D640" s="101" t="str">
        <f t="shared" si="9"/>
        <v xml:space="preserve"> </v>
      </c>
    </row>
    <row r="641" spans="1:4" x14ac:dyDescent="0.3">
      <c r="A641" s="70"/>
      <c r="B641" s="70"/>
      <c r="D641" s="101" t="str">
        <f t="shared" si="9"/>
        <v xml:space="preserve"> </v>
      </c>
    </row>
    <row r="642" spans="1:4" x14ac:dyDescent="0.3">
      <c r="A642" s="70"/>
      <c r="B642" s="70"/>
      <c r="D642" s="101" t="str">
        <f t="shared" ref="D642:D705" si="10">A642&amp;" "&amp;B642</f>
        <v xml:space="preserve"> </v>
      </c>
    </row>
    <row r="643" spans="1:4" x14ac:dyDescent="0.3">
      <c r="A643" s="70"/>
      <c r="B643" s="70"/>
      <c r="D643" s="101" t="str">
        <f t="shared" si="10"/>
        <v xml:space="preserve"> </v>
      </c>
    </row>
    <row r="644" spans="1:4" x14ac:dyDescent="0.3">
      <c r="A644" s="70"/>
      <c r="B644" s="70"/>
      <c r="D644" s="101" t="str">
        <f t="shared" si="10"/>
        <v xml:space="preserve"> </v>
      </c>
    </row>
    <row r="645" spans="1:4" x14ac:dyDescent="0.3">
      <c r="A645" s="70"/>
      <c r="B645" s="70"/>
      <c r="D645" s="101" t="str">
        <f t="shared" si="10"/>
        <v xml:space="preserve"> </v>
      </c>
    </row>
    <row r="646" spans="1:4" x14ac:dyDescent="0.3">
      <c r="A646" s="70"/>
      <c r="B646" s="70"/>
      <c r="D646" s="101" t="str">
        <f t="shared" si="10"/>
        <v xml:space="preserve"> </v>
      </c>
    </row>
    <row r="647" spans="1:4" x14ac:dyDescent="0.3">
      <c r="A647" s="70"/>
      <c r="B647" s="70"/>
      <c r="D647" s="101" t="str">
        <f t="shared" si="10"/>
        <v xml:space="preserve"> </v>
      </c>
    </row>
    <row r="648" spans="1:4" x14ac:dyDescent="0.3">
      <c r="A648" s="70"/>
      <c r="B648" s="70"/>
      <c r="D648" s="101" t="str">
        <f t="shared" si="10"/>
        <v xml:space="preserve"> </v>
      </c>
    </row>
    <row r="649" spans="1:4" x14ac:dyDescent="0.3">
      <c r="A649" s="70"/>
      <c r="B649" s="70"/>
      <c r="D649" s="101" t="str">
        <f t="shared" si="10"/>
        <v xml:space="preserve"> </v>
      </c>
    </row>
    <row r="650" spans="1:4" x14ac:dyDescent="0.3">
      <c r="A650" s="70"/>
      <c r="B650" s="70"/>
      <c r="D650" s="101" t="str">
        <f t="shared" si="10"/>
        <v xml:space="preserve"> </v>
      </c>
    </row>
    <row r="651" spans="1:4" x14ac:dyDescent="0.3">
      <c r="A651" s="70"/>
      <c r="B651" s="70"/>
      <c r="D651" s="101" t="str">
        <f t="shared" si="10"/>
        <v xml:space="preserve"> </v>
      </c>
    </row>
    <row r="652" spans="1:4" x14ac:dyDescent="0.3">
      <c r="A652" s="70"/>
      <c r="B652" s="70"/>
      <c r="D652" s="101" t="str">
        <f t="shared" si="10"/>
        <v xml:space="preserve"> </v>
      </c>
    </row>
    <row r="653" spans="1:4" x14ac:dyDescent="0.3">
      <c r="A653" s="70"/>
      <c r="B653" s="70"/>
      <c r="D653" s="101" t="str">
        <f t="shared" si="10"/>
        <v xml:space="preserve"> </v>
      </c>
    </row>
    <row r="654" spans="1:4" x14ac:dyDescent="0.3">
      <c r="A654" s="70"/>
      <c r="B654" s="70"/>
      <c r="D654" s="101" t="str">
        <f t="shared" si="10"/>
        <v xml:space="preserve"> </v>
      </c>
    </row>
    <row r="655" spans="1:4" x14ac:dyDescent="0.3">
      <c r="A655" s="70"/>
      <c r="B655" s="70"/>
      <c r="D655" s="101" t="str">
        <f t="shared" si="10"/>
        <v xml:space="preserve"> </v>
      </c>
    </row>
    <row r="656" spans="1:4" x14ac:dyDescent="0.3">
      <c r="A656" s="70"/>
      <c r="B656" s="70"/>
      <c r="D656" s="101" t="str">
        <f t="shared" si="10"/>
        <v xml:space="preserve"> </v>
      </c>
    </row>
    <row r="657" spans="1:4" x14ac:dyDescent="0.3">
      <c r="A657" s="70"/>
      <c r="B657" s="70"/>
      <c r="D657" s="101" t="str">
        <f t="shared" si="10"/>
        <v xml:space="preserve"> </v>
      </c>
    </row>
    <row r="658" spans="1:4" x14ac:dyDescent="0.3">
      <c r="A658" s="70"/>
      <c r="B658" s="70"/>
      <c r="D658" s="101" t="str">
        <f t="shared" si="10"/>
        <v xml:space="preserve"> </v>
      </c>
    </row>
    <row r="659" spans="1:4" x14ac:dyDescent="0.3">
      <c r="A659" s="70"/>
      <c r="B659" s="70"/>
      <c r="D659" s="101" t="str">
        <f t="shared" si="10"/>
        <v xml:space="preserve"> </v>
      </c>
    </row>
    <row r="660" spans="1:4" x14ac:dyDescent="0.3">
      <c r="A660" s="70"/>
      <c r="B660" s="70"/>
      <c r="D660" s="101" t="str">
        <f t="shared" si="10"/>
        <v xml:space="preserve"> </v>
      </c>
    </row>
    <row r="661" spans="1:4" x14ac:dyDescent="0.3">
      <c r="A661" s="70"/>
      <c r="B661" s="70"/>
      <c r="D661" s="101" t="str">
        <f t="shared" si="10"/>
        <v xml:space="preserve"> </v>
      </c>
    </row>
    <row r="662" spans="1:4" x14ac:dyDescent="0.3">
      <c r="A662" s="70"/>
      <c r="B662" s="70"/>
      <c r="D662" s="101" t="str">
        <f t="shared" si="10"/>
        <v xml:space="preserve"> </v>
      </c>
    </row>
    <row r="663" spans="1:4" x14ac:dyDescent="0.3">
      <c r="A663" s="70"/>
      <c r="B663" s="70"/>
      <c r="D663" s="101" t="str">
        <f t="shared" si="10"/>
        <v xml:space="preserve"> </v>
      </c>
    </row>
    <row r="664" spans="1:4" x14ac:dyDescent="0.3">
      <c r="A664" s="70"/>
      <c r="B664" s="70"/>
      <c r="D664" s="101" t="str">
        <f t="shared" si="10"/>
        <v xml:space="preserve"> </v>
      </c>
    </row>
    <row r="665" spans="1:4" x14ac:dyDescent="0.3">
      <c r="A665" s="70"/>
      <c r="B665" s="70"/>
      <c r="D665" s="101" t="str">
        <f t="shared" si="10"/>
        <v xml:space="preserve"> </v>
      </c>
    </row>
    <row r="666" spans="1:4" x14ac:dyDescent="0.3">
      <c r="A666" s="70"/>
      <c r="B666" s="70"/>
      <c r="D666" s="101" t="str">
        <f t="shared" si="10"/>
        <v xml:space="preserve"> </v>
      </c>
    </row>
    <row r="667" spans="1:4" x14ac:dyDescent="0.3">
      <c r="A667" s="70"/>
      <c r="B667" s="70"/>
      <c r="D667" s="101" t="str">
        <f t="shared" si="10"/>
        <v xml:space="preserve"> </v>
      </c>
    </row>
    <row r="668" spans="1:4" x14ac:dyDescent="0.3">
      <c r="A668" s="70"/>
      <c r="B668" s="70"/>
      <c r="D668" s="101" t="str">
        <f t="shared" si="10"/>
        <v xml:space="preserve"> </v>
      </c>
    </row>
    <row r="669" spans="1:4" x14ac:dyDescent="0.3">
      <c r="A669" s="70"/>
      <c r="B669" s="70"/>
      <c r="D669" s="101" t="str">
        <f t="shared" si="10"/>
        <v xml:space="preserve"> </v>
      </c>
    </row>
    <row r="670" spans="1:4" x14ac:dyDescent="0.3">
      <c r="A670" s="70"/>
      <c r="B670" s="70"/>
      <c r="D670" s="101" t="str">
        <f t="shared" si="10"/>
        <v xml:space="preserve"> </v>
      </c>
    </row>
    <row r="671" spans="1:4" x14ac:dyDescent="0.3">
      <c r="A671" s="70"/>
      <c r="B671" s="70"/>
      <c r="D671" s="101" t="str">
        <f t="shared" si="10"/>
        <v xml:space="preserve"> </v>
      </c>
    </row>
    <row r="672" spans="1:4" x14ac:dyDescent="0.3">
      <c r="A672" s="70"/>
      <c r="B672" s="70"/>
      <c r="D672" s="101" t="str">
        <f t="shared" si="10"/>
        <v xml:space="preserve"> </v>
      </c>
    </row>
    <row r="673" spans="1:4" x14ac:dyDescent="0.3">
      <c r="A673" s="70"/>
      <c r="B673" s="70"/>
      <c r="D673" s="101" t="str">
        <f t="shared" si="10"/>
        <v xml:space="preserve"> </v>
      </c>
    </row>
    <row r="674" spans="1:4" x14ac:dyDescent="0.3">
      <c r="A674" s="70"/>
      <c r="B674" s="70"/>
      <c r="D674" s="101" t="str">
        <f t="shared" si="10"/>
        <v xml:space="preserve"> </v>
      </c>
    </row>
    <row r="675" spans="1:4" x14ac:dyDescent="0.3">
      <c r="A675" s="70"/>
      <c r="B675" s="70"/>
      <c r="D675" s="101" t="str">
        <f t="shared" si="10"/>
        <v xml:space="preserve"> </v>
      </c>
    </row>
    <row r="676" spans="1:4" x14ac:dyDescent="0.3">
      <c r="A676" s="70"/>
      <c r="B676" s="70"/>
      <c r="D676" s="101" t="str">
        <f t="shared" si="10"/>
        <v xml:space="preserve"> </v>
      </c>
    </row>
    <row r="677" spans="1:4" x14ac:dyDescent="0.3">
      <c r="A677" s="70"/>
      <c r="B677" s="70"/>
      <c r="D677" s="101" t="str">
        <f t="shared" si="10"/>
        <v xml:space="preserve"> </v>
      </c>
    </row>
    <row r="678" spans="1:4" x14ac:dyDescent="0.3">
      <c r="A678" s="70"/>
      <c r="B678" s="70"/>
      <c r="D678" s="101" t="str">
        <f t="shared" si="10"/>
        <v xml:space="preserve"> </v>
      </c>
    </row>
    <row r="679" spans="1:4" x14ac:dyDescent="0.3">
      <c r="A679" s="70"/>
      <c r="B679" s="70"/>
      <c r="D679" s="101" t="str">
        <f t="shared" si="10"/>
        <v xml:space="preserve"> </v>
      </c>
    </row>
    <row r="680" spans="1:4" x14ac:dyDescent="0.3">
      <c r="A680" s="70"/>
      <c r="B680" s="70"/>
      <c r="D680" s="101" t="str">
        <f t="shared" si="10"/>
        <v xml:space="preserve"> </v>
      </c>
    </row>
    <row r="681" spans="1:4" x14ac:dyDescent="0.3">
      <c r="A681" s="70"/>
      <c r="B681" s="70"/>
      <c r="D681" s="101" t="str">
        <f t="shared" si="10"/>
        <v xml:space="preserve"> </v>
      </c>
    </row>
    <row r="682" spans="1:4" x14ac:dyDescent="0.3">
      <c r="A682" s="70"/>
      <c r="B682" s="70"/>
      <c r="D682" s="101" t="str">
        <f t="shared" si="10"/>
        <v xml:space="preserve"> </v>
      </c>
    </row>
    <row r="683" spans="1:4" x14ac:dyDescent="0.3">
      <c r="A683" s="70"/>
      <c r="B683" s="70"/>
      <c r="D683" s="101" t="str">
        <f t="shared" si="10"/>
        <v xml:space="preserve"> </v>
      </c>
    </row>
    <row r="684" spans="1:4" x14ac:dyDescent="0.3">
      <c r="A684" s="70"/>
      <c r="B684" s="70"/>
      <c r="D684" s="101" t="str">
        <f t="shared" si="10"/>
        <v xml:space="preserve"> </v>
      </c>
    </row>
    <row r="685" spans="1:4" x14ac:dyDescent="0.3">
      <c r="A685" s="70"/>
      <c r="B685" s="70"/>
      <c r="D685" s="101" t="str">
        <f t="shared" si="10"/>
        <v xml:space="preserve"> </v>
      </c>
    </row>
    <row r="686" spans="1:4" x14ac:dyDescent="0.3">
      <c r="A686" s="70"/>
      <c r="B686" s="70"/>
      <c r="D686" s="101" t="str">
        <f t="shared" si="10"/>
        <v xml:space="preserve"> </v>
      </c>
    </row>
    <row r="687" spans="1:4" x14ac:dyDescent="0.3">
      <c r="A687" s="70"/>
      <c r="B687" s="70"/>
      <c r="D687" s="101" t="str">
        <f t="shared" si="10"/>
        <v xml:space="preserve"> </v>
      </c>
    </row>
    <row r="688" spans="1:4" x14ac:dyDescent="0.3">
      <c r="A688" s="70"/>
      <c r="B688" s="70"/>
      <c r="D688" s="101" t="str">
        <f t="shared" si="10"/>
        <v xml:space="preserve"> </v>
      </c>
    </row>
    <row r="689" spans="1:4" x14ac:dyDescent="0.3">
      <c r="A689" s="70"/>
      <c r="B689" s="70"/>
      <c r="D689" s="101" t="str">
        <f t="shared" si="10"/>
        <v xml:space="preserve"> </v>
      </c>
    </row>
    <row r="690" spans="1:4" x14ac:dyDescent="0.3">
      <c r="A690" s="70"/>
      <c r="B690" s="70"/>
      <c r="D690" s="101" t="str">
        <f t="shared" si="10"/>
        <v xml:space="preserve"> </v>
      </c>
    </row>
    <row r="691" spans="1:4" x14ac:dyDescent="0.3">
      <c r="A691" s="70"/>
      <c r="B691" s="70"/>
      <c r="D691" s="101" t="str">
        <f t="shared" si="10"/>
        <v xml:space="preserve"> </v>
      </c>
    </row>
    <row r="692" spans="1:4" x14ac:dyDescent="0.3">
      <c r="A692" s="70"/>
      <c r="B692" s="70"/>
      <c r="D692" s="101" t="str">
        <f t="shared" si="10"/>
        <v xml:space="preserve"> </v>
      </c>
    </row>
    <row r="693" spans="1:4" x14ac:dyDescent="0.3">
      <c r="A693" s="70"/>
      <c r="B693" s="70"/>
      <c r="D693" s="101" t="str">
        <f t="shared" si="10"/>
        <v xml:space="preserve"> </v>
      </c>
    </row>
    <row r="694" spans="1:4" x14ac:dyDescent="0.3">
      <c r="A694" s="70"/>
      <c r="B694" s="70"/>
      <c r="D694" s="101" t="str">
        <f t="shared" si="10"/>
        <v xml:space="preserve"> </v>
      </c>
    </row>
    <row r="695" spans="1:4" x14ac:dyDescent="0.3">
      <c r="A695" s="70"/>
      <c r="B695" s="70"/>
      <c r="D695" s="101" t="str">
        <f t="shared" si="10"/>
        <v xml:space="preserve"> </v>
      </c>
    </row>
    <row r="696" spans="1:4" x14ac:dyDescent="0.3">
      <c r="A696" s="70"/>
      <c r="B696" s="70"/>
      <c r="D696" s="101" t="str">
        <f t="shared" si="10"/>
        <v xml:space="preserve"> </v>
      </c>
    </row>
    <row r="697" spans="1:4" x14ac:dyDescent="0.3">
      <c r="A697" s="70"/>
      <c r="B697" s="70"/>
      <c r="D697" s="101" t="str">
        <f t="shared" si="10"/>
        <v xml:space="preserve"> </v>
      </c>
    </row>
    <row r="698" spans="1:4" x14ac:dyDescent="0.3">
      <c r="A698" s="70"/>
      <c r="B698" s="70"/>
      <c r="D698" s="101" t="str">
        <f t="shared" si="10"/>
        <v xml:space="preserve"> </v>
      </c>
    </row>
    <row r="699" spans="1:4" x14ac:dyDescent="0.3">
      <c r="A699" s="70"/>
      <c r="B699" s="70"/>
      <c r="D699" s="101" t="str">
        <f t="shared" si="10"/>
        <v xml:space="preserve"> </v>
      </c>
    </row>
    <row r="700" spans="1:4" x14ac:dyDescent="0.3">
      <c r="A700" s="70"/>
      <c r="B700" s="70"/>
      <c r="D700" s="101" t="str">
        <f t="shared" si="10"/>
        <v xml:space="preserve"> </v>
      </c>
    </row>
    <row r="701" spans="1:4" x14ac:dyDescent="0.3">
      <c r="A701" s="70"/>
      <c r="B701" s="70"/>
      <c r="D701" s="101" t="str">
        <f t="shared" si="10"/>
        <v xml:space="preserve"> </v>
      </c>
    </row>
    <row r="702" spans="1:4" x14ac:dyDescent="0.3">
      <c r="A702" s="70"/>
      <c r="B702" s="70"/>
      <c r="D702" s="101" t="str">
        <f t="shared" si="10"/>
        <v xml:space="preserve"> </v>
      </c>
    </row>
    <row r="703" spans="1:4" x14ac:dyDescent="0.3">
      <c r="A703" s="70"/>
      <c r="B703" s="70"/>
      <c r="D703" s="101" t="str">
        <f t="shared" si="10"/>
        <v xml:space="preserve"> </v>
      </c>
    </row>
    <row r="704" spans="1:4" x14ac:dyDescent="0.3">
      <c r="A704" s="70"/>
      <c r="B704" s="70"/>
      <c r="D704" s="101" t="str">
        <f t="shared" si="10"/>
        <v xml:space="preserve"> </v>
      </c>
    </row>
    <row r="705" spans="1:4" x14ac:dyDescent="0.3">
      <c r="A705" s="70"/>
      <c r="B705" s="70"/>
      <c r="D705" s="101" t="str">
        <f t="shared" si="10"/>
        <v xml:space="preserve"> </v>
      </c>
    </row>
    <row r="706" spans="1:4" x14ac:dyDescent="0.3">
      <c r="A706" s="70"/>
      <c r="B706" s="70"/>
      <c r="D706" s="101" t="str">
        <f t="shared" ref="D706:D769" si="11">A706&amp;" "&amp;B706</f>
        <v xml:space="preserve"> </v>
      </c>
    </row>
    <row r="707" spans="1:4" x14ac:dyDescent="0.3">
      <c r="A707" s="70"/>
      <c r="B707" s="70"/>
      <c r="D707" s="101" t="str">
        <f t="shared" si="11"/>
        <v xml:space="preserve"> </v>
      </c>
    </row>
    <row r="708" spans="1:4" x14ac:dyDescent="0.3">
      <c r="A708" s="70"/>
      <c r="B708" s="70"/>
      <c r="D708" s="101" t="str">
        <f t="shared" si="11"/>
        <v xml:space="preserve"> </v>
      </c>
    </row>
    <row r="709" spans="1:4" x14ac:dyDescent="0.3">
      <c r="A709" s="70"/>
      <c r="B709" s="70"/>
      <c r="D709" s="101" t="str">
        <f t="shared" si="11"/>
        <v xml:space="preserve"> </v>
      </c>
    </row>
    <row r="710" spans="1:4" x14ac:dyDescent="0.3">
      <c r="A710" s="70"/>
      <c r="B710" s="70"/>
      <c r="D710" s="101" t="str">
        <f t="shared" si="11"/>
        <v xml:space="preserve"> </v>
      </c>
    </row>
    <row r="711" spans="1:4" x14ac:dyDescent="0.3">
      <c r="A711" s="70"/>
      <c r="B711" s="70"/>
      <c r="D711" s="101" t="str">
        <f t="shared" si="11"/>
        <v xml:space="preserve"> </v>
      </c>
    </row>
    <row r="712" spans="1:4" x14ac:dyDescent="0.3">
      <c r="A712" s="70"/>
      <c r="B712" s="70"/>
      <c r="D712" s="101" t="str">
        <f t="shared" si="11"/>
        <v xml:space="preserve"> </v>
      </c>
    </row>
    <row r="713" spans="1:4" x14ac:dyDescent="0.3">
      <c r="A713" s="70"/>
      <c r="B713" s="70"/>
      <c r="D713" s="101" t="str">
        <f t="shared" si="11"/>
        <v xml:space="preserve"> </v>
      </c>
    </row>
    <row r="714" spans="1:4" x14ac:dyDescent="0.3">
      <c r="A714" s="70"/>
      <c r="B714" s="70"/>
      <c r="D714" s="101" t="str">
        <f t="shared" si="11"/>
        <v xml:space="preserve"> </v>
      </c>
    </row>
    <row r="715" spans="1:4" x14ac:dyDescent="0.3">
      <c r="A715" s="70"/>
      <c r="B715" s="70"/>
      <c r="D715" s="101" t="str">
        <f t="shared" si="11"/>
        <v xml:space="preserve"> </v>
      </c>
    </row>
    <row r="716" spans="1:4" x14ac:dyDescent="0.3">
      <c r="A716" s="70"/>
      <c r="B716" s="70"/>
      <c r="D716" s="101" t="str">
        <f t="shared" si="11"/>
        <v xml:space="preserve"> </v>
      </c>
    </row>
    <row r="717" spans="1:4" x14ac:dyDescent="0.3">
      <c r="A717" s="70"/>
      <c r="B717" s="70"/>
      <c r="D717" s="101" t="str">
        <f t="shared" si="11"/>
        <v xml:space="preserve"> </v>
      </c>
    </row>
    <row r="718" spans="1:4" x14ac:dyDescent="0.3">
      <c r="A718" s="70"/>
      <c r="B718" s="70"/>
      <c r="D718" s="101" t="str">
        <f t="shared" si="11"/>
        <v xml:space="preserve"> </v>
      </c>
    </row>
    <row r="719" spans="1:4" x14ac:dyDescent="0.3">
      <c r="A719" s="70"/>
      <c r="B719" s="70"/>
      <c r="D719" s="101" t="str">
        <f t="shared" si="11"/>
        <v xml:space="preserve"> </v>
      </c>
    </row>
    <row r="720" spans="1:4" x14ac:dyDescent="0.3">
      <c r="A720" s="70"/>
      <c r="B720" s="70"/>
      <c r="D720" s="101" t="str">
        <f t="shared" si="11"/>
        <v xml:space="preserve"> </v>
      </c>
    </row>
    <row r="721" spans="1:4" x14ac:dyDescent="0.3">
      <c r="A721" s="70"/>
      <c r="B721" s="70"/>
      <c r="D721" s="101" t="str">
        <f t="shared" si="11"/>
        <v xml:space="preserve"> </v>
      </c>
    </row>
    <row r="722" spans="1:4" x14ac:dyDescent="0.3">
      <c r="A722" s="70"/>
      <c r="B722" s="70"/>
      <c r="D722" s="101" t="str">
        <f t="shared" si="11"/>
        <v xml:space="preserve"> </v>
      </c>
    </row>
    <row r="723" spans="1:4" x14ac:dyDescent="0.3">
      <c r="A723" s="70"/>
      <c r="B723" s="70"/>
      <c r="D723" s="101" t="str">
        <f t="shared" si="11"/>
        <v xml:space="preserve"> </v>
      </c>
    </row>
    <row r="724" spans="1:4" x14ac:dyDescent="0.3">
      <c r="A724" s="70"/>
      <c r="B724" s="70"/>
      <c r="D724" s="101" t="str">
        <f t="shared" si="11"/>
        <v xml:space="preserve"> </v>
      </c>
    </row>
    <row r="725" spans="1:4" x14ac:dyDescent="0.3">
      <c r="A725" s="70"/>
      <c r="B725" s="70"/>
      <c r="D725" s="101" t="str">
        <f t="shared" si="11"/>
        <v xml:space="preserve"> </v>
      </c>
    </row>
    <row r="726" spans="1:4" x14ac:dyDescent="0.3">
      <c r="A726" s="70"/>
      <c r="B726" s="70"/>
      <c r="D726" s="101" t="str">
        <f t="shared" si="11"/>
        <v xml:space="preserve"> </v>
      </c>
    </row>
    <row r="727" spans="1:4" x14ac:dyDescent="0.3">
      <c r="A727" s="70"/>
      <c r="B727" s="70"/>
      <c r="D727" s="101" t="str">
        <f t="shared" si="11"/>
        <v xml:space="preserve"> </v>
      </c>
    </row>
    <row r="728" spans="1:4" x14ac:dyDescent="0.3">
      <c r="A728" s="70"/>
      <c r="B728" s="70"/>
      <c r="D728" s="101" t="str">
        <f t="shared" si="11"/>
        <v xml:space="preserve"> </v>
      </c>
    </row>
    <row r="729" spans="1:4" x14ac:dyDescent="0.3">
      <c r="A729" s="70"/>
      <c r="B729" s="70"/>
      <c r="D729" s="101" t="str">
        <f t="shared" si="11"/>
        <v xml:space="preserve"> </v>
      </c>
    </row>
    <row r="730" spans="1:4" x14ac:dyDescent="0.3">
      <c r="A730" s="70"/>
      <c r="B730" s="70"/>
      <c r="D730" s="101" t="str">
        <f t="shared" si="11"/>
        <v xml:space="preserve"> </v>
      </c>
    </row>
    <row r="731" spans="1:4" x14ac:dyDescent="0.3">
      <c r="A731" s="70"/>
      <c r="B731" s="70"/>
      <c r="D731" s="101" t="str">
        <f t="shared" si="11"/>
        <v xml:space="preserve"> </v>
      </c>
    </row>
    <row r="732" spans="1:4" x14ac:dyDescent="0.3">
      <c r="A732" s="70"/>
      <c r="B732" s="70"/>
      <c r="D732" s="101" t="str">
        <f t="shared" si="11"/>
        <v xml:space="preserve"> </v>
      </c>
    </row>
    <row r="733" spans="1:4" x14ac:dyDescent="0.3">
      <c r="A733" s="70"/>
      <c r="B733" s="70"/>
      <c r="D733" s="101" t="str">
        <f t="shared" si="11"/>
        <v xml:space="preserve"> </v>
      </c>
    </row>
    <row r="734" spans="1:4" x14ac:dyDescent="0.3">
      <c r="A734" s="70"/>
      <c r="B734" s="70"/>
      <c r="D734" s="101" t="str">
        <f t="shared" si="11"/>
        <v xml:space="preserve"> </v>
      </c>
    </row>
    <row r="735" spans="1:4" x14ac:dyDescent="0.3">
      <c r="A735" s="70"/>
      <c r="B735" s="70"/>
      <c r="D735" s="101" t="str">
        <f t="shared" si="11"/>
        <v xml:space="preserve"> </v>
      </c>
    </row>
    <row r="736" spans="1:4" x14ac:dyDescent="0.3">
      <c r="A736" s="70"/>
      <c r="B736" s="70"/>
      <c r="D736" s="101" t="str">
        <f t="shared" si="11"/>
        <v xml:space="preserve"> </v>
      </c>
    </row>
    <row r="737" spans="1:4" x14ac:dyDescent="0.3">
      <c r="A737" s="70"/>
      <c r="B737" s="70"/>
      <c r="D737" s="101" t="str">
        <f t="shared" si="11"/>
        <v xml:space="preserve"> </v>
      </c>
    </row>
    <row r="738" spans="1:4" x14ac:dyDescent="0.3">
      <c r="A738" s="70"/>
      <c r="B738" s="70"/>
      <c r="D738" s="101" t="str">
        <f t="shared" si="11"/>
        <v xml:space="preserve"> </v>
      </c>
    </row>
    <row r="739" spans="1:4" x14ac:dyDescent="0.3">
      <c r="A739" s="70"/>
      <c r="B739" s="70"/>
      <c r="D739" s="101" t="str">
        <f t="shared" si="11"/>
        <v xml:space="preserve"> </v>
      </c>
    </row>
    <row r="740" spans="1:4" x14ac:dyDescent="0.3">
      <c r="A740" s="70"/>
      <c r="B740" s="70"/>
      <c r="D740" s="101" t="str">
        <f t="shared" si="11"/>
        <v xml:space="preserve"> </v>
      </c>
    </row>
    <row r="741" spans="1:4" x14ac:dyDescent="0.3">
      <c r="A741" s="70"/>
      <c r="B741" s="70"/>
      <c r="D741" s="101" t="str">
        <f t="shared" si="11"/>
        <v xml:space="preserve"> </v>
      </c>
    </row>
    <row r="742" spans="1:4" x14ac:dyDescent="0.3">
      <c r="A742" s="70"/>
      <c r="B742" s="70"/>
      <c r="D742" s="101" t="str">
        <f t="shared" si="11"/>
        <v xml:space="preserve"> </v>
      </c>
    </row>
    <row r="743" spans="1:4" x14ac:dyDescent="0.3">
      <c r="A743" s="70"/>
      <c r="B743" s="70"/>
      <c r="D743" s="101" t="str">
        <f t="shared" si="11"/>
        <v xml:space="preserve"> </v>
      </c>
    </row>
    <row r="744" spans="1:4" x14ac:dyDescent="0.3">
      <c r="A744" s="70"/>
      <c r="B744" s="70"/>
      <c r="D744" s="101" t="str">
        <f t="shared" si="11"/>
        <v xml:space="preserve"> </v>
      </c>
    </row>
    <row r="745" spans="1:4" x14ac:dyDescent="0.3">
      <c r="A745" s="70"/>
      <c r="B745" s="70"/>
      <c r="D745" s="101" t="str">
        <f t="shared" si="11"/>
        <v xml:space="preserve"> </v>
      </c>
    </row>
    <row r="746" spans="1:4" x14ac:dyDescent="0.3">
      <c r="A746" s="70"/>
      <c r="B746" s="70"/>
      <c r="D746" s="101" t="str">
        <f t="shared" si="11"/>
        <v xml:space="preserve"> </v>
      </c>
    </row>
    <row r="747" spans="1:4" x14ac:dyDescent="0.3">
      <c r="A747" s="70"/>
      <c r="B747" s="70"/>
      <c r="D747" s="101" t="str">
        <f t="shared" si="11"/>
        <v xml:space="preserve"> </v>
      </c>
    </row>
    <row r="748" spans="1:4" x14ac:dyDescent="0.3">
      <c r="A748" s="70"/>
      <c r="B748" s="70"/>
      <c r="D748" s="101" t="str">
        <f t="shared" si="11"/>
        <v xml:space="preserve"> </v>
      </c>
    </row>
    <row r="749" spans="1:4" x14ac:dyDescent="0.3">
      <c r="A749" s="70"/>
      <c r="B749" s="70"/>
      <c r="D749" s="101" t="str">
        <f t="shared" si="11"/>
        <v xml:space="preserve"> </v>
      </c>
    </row>
    <row r="750" spans="1:4" x14ac:dyDescent="0.3">
      <c r="A750" s="70"/>
      <c r="B750" s="70"/>
      <c r="D750" s="101" t="str">
        <f t="shared" si="11"/>
        <v xml:space="preserve"> </v>
      </c>
    </row>
    <row r="751" spans="1:4" x14ac:dyDescent="0.3">
      <c r="A751" s="70"/>
      <c r="B751" s="70"/>
      <c r="D751" s="101" t="str">
        <f t="shared" si="11"/>
        <v xml:space="preserve"> </v>
      </c>
    </row>
    <row r="752" spans="1:4" x14ac:dyDescent="0.3">
      <c r="A752" s="70"/>
      <c r="B752" s="70"/>
      <c r="D752" s="101" t="str">
        <f t="shared" si="11"/>
        <v xml:space="preserve"> </v>
      </c>
    </row>
    <row r="753" spans="1:4" x14ac:dyDescent="0.3">
      <c r="A753" s="70"/>
      <c r="B753" s="70"/>
      <c r="D753" s="101" t="str">
        <f t="shared" si="11"/>
        <v xml:space="preserve"> </v>
      </c>
    </row>
    <row r="754" spans="1:4" x14ac:dyDescent="0.3">
      <c r="A754" s="70"/>
      <c r="B754" s="70"/>
      <c r="D754" s="101" t="str">
        <f t="shared" si="11"/>
        <v xml:space="preserve"> </v>
      </c>
    </row>
    <row r="755" spans="1:4" x14ac:dyDescent="0.3">
      <c r="A755" s="70"/>
      <c r="B755" s="70"/>
      <c r="D755" s="101" t="str">
        <f t="shared" si="11"/>
        <v xml:space="preserve"> </v>
      </c>
    </row>
    <row r="756" spans="1:4" x14ac:dyDescent="0.3">
      <c r="A756" s="70"/>
      <c r="B756" s="70"/>
      <c r="D756" s="101" t="str">
        <f t="shared" si="11"/>
        <v xml:space="preserve"> </v>
      </c>
    </row>
    <row r="757" spans="1:4" x14ac:dyDescent="0.3">
      <c r="A757" s="70"/>
      <c r="B757" s="70"/>
      <c r="D757" s="101" t="str">
        <f t="shared" si="11"/>
        <v xml:space="preserve"> </v>
      </c>
    </row>
    <row r="758" spans="1:4" x14ac:dyDescent="0.3">
      <c r="A758" s="70"/>
      <c r="B758" s="70"/>
      <c r="D758" s="101" t="str">
        <f t="shared" si="11"/>
        <v xml:space="preserve"> </v>
      </c>
    </row>
    <row r="759" spans="1:4" x14ac:dyDescent="0.3">
      <c r="A759" s="70"/>
      <c r="B759" s="70"/>
      <c r="D759" s="101" t="str">
        <f t="shared" si="11"/>
        <v xml:space="preserve"> </v>
      </c>
    </row>
    <row r="760" spans="1:4" x14ac:dyDescent="0.3">
      <c r="A760" s="70"/>
      <c r="B760" s="70"/>
      <c r="D760" s="101" t="str">
        <f t="shared" si="11"/>
        <v xml:space="preserve"> </v>
      </c>
    </row>
    <row r="761" spans="1:4" x14ac:dyDescent="0.3">
      <c r="A761" s="70"/>
      <c r="B761" s="70"/>
      <c r="D761" s="101" t="str">
        <f t="shared" si="11"/>
        <v xml:space="preserve"> </v>
      </c>
    </row>
    <row r="762" spans="1:4" x14ac:dyDescent="0.3">
      <c r="A762" s="70"/>
      <c r="B762" s="70"/>
      <c r="D762" s="101" t="str">
        <f t="shared" si="11"/>
        <v xml:space="preserve"> </v>
      </c>
    </row>
    <row r="763" spans="1:4" x14ac:dyDescent="0.3">
      <c r="A763" s="70"/>
      <c r="B763" s="70"/>
      <c r="D763" s="101" t="str">
        <f t="shared" si="11"/>
        <v xml:space="preserve"> </v>
      </c>
    </row>
    <row r="764" spans="1:4" x14ac:dyDescent="0.3">
      <c r="A764" s="70"/>
      <c r="B764" s="70"/>
      <c r="D764" s="101" t="str">
        <f t="shared" si="11"/>
        <v xml:space="preserve"> </v>
      </c>
    </row>
    <row r="765" spans="1:4" x14ac:dyDescent="0.3">
      <c r="A765" s="70"/>
      <c r="B765" s="70"/>
      <c r="D765" s="101" t="str">
        <f t="shared" si="11"/>
        <v xml:space="preserve"> </v>
      </c>
    </row>
    <row r="766" spans="1:4" x14ac:dyDescent="0.3">
      <c r="A766" s="70"/>
      <c r="B766" s="70"/>
      <c r="D766" s="101" t="str">
        <f t="shared" si="11"/>
        <v xml:space="preserve"> </v>
      </c>
    </row>
    <row r="767" spans="1:4" x14ac:dyDescent="0.3">
      <c r="A767" s="70"/>
      <c r="B767" s="70"/>
      <c r="D767" s="101" t="str">
        <f t="shared" si="11"/>
        <v xml:space="preserve"> </v>
      </c>
    </row>
    <row r="768" spans="1:4" x14ac:dyDescent="0.3">
      <c r="A768" s="70"/>
      <c r="B768" s="70"/>
      <c r="D768" s="101" t="str">
        <f t="shared" si="11"/>
        <v xml:space="preserve"> </v>
      </c>
    </row>
    <row r="769" spans="1:4" x14ac:dyDescent="0.3">
      <c r="A769" s="70"/>
      <c r="B769" s="70"/>
      <c r="D769" s="101" t="str">
        <f t="shared" si="11"/>
        <v xml:space="preserve"> </v>
      </c>
    </row>
    <row r="770" spans="1:4" x14ac:dyDescent="0.3">
      <c r="A770" s="70"/>
      <c r="B770" s="70"/>
      <c r="D770" s="101" t="str">
        <f t="shared" ref="D770:D833" si="12">A770&amp;" "&amp;B770</f>
        <v xml:space="preserve"> </v>
      </c>
    </row>
    <row r="771" spans="1:4" x14ac:dyDescent="0.3">
      <c r="A771" s="70"/>
      <c r="B771" s="70"/>
      <c r="D771" s="101" t="str">
        <f t="shared" si="12"/>
        <v xml:space="preserve"> </v>
      </c>
    </row>
    <row r="772" spans="1:4" x14ac:dyDescent="0.3">
      <c r="A772" s="70"/>
      <c r="B772" s="70"/>
      <c r="D772" s="101" t="str">
        <f t="shared" si="12"/>
        <v xml:space="preserve"> </v>
      </c>
    </row>
    <row r="773" spans="1:4" x14ac:dyDescent="0.3">
      <c r="A773" s="70"/>
      <c r="B773" s="70"/>
      <c r="D773" s="101" t="str">
        <f t="shared" si="12"/>
        <v xml:space="preserve"> </v>
      </c>
    </row>
    <row r="774" spans="1:4" x14ac:dyDescent="0.3">
      <c r="A774" s="70"/>
      <c r="B774" s="70"/>
      <c r="D774" s="101" t="str">
        <f t="shared" si="12"/>
        <v xml:space="preserve"> </v>
      </c>
    </row>
    <row r="775" spans="1:4" x14ac:dyDescent="0.3">
      <c r="A775" s="70"/>
      <c r="B775" s="70"/>
      <c r="D775" s="101" t="str">
        <f t="shared" si="12"/>
        <v xml:space="preserve"> </v>
      </c>
    </row>
    <row r="776" spans="1:4" x14ac:dyDescent="0.3">
      <c r="A776" s="70"/>
      <c r="B776" s="70"/>
      <c r="D776" s="101" t="str">
        <f t="shared" si="12"/>
        <v xml:space="preserve"> </v>
      </c>
    </row>
    <row r="777" spans="1:4" x14ac:dyDescent="0.3">
      <c r="A777" s="70"/>
      <c r="B777" s="70"/>
      <c r="D777" s="101" t="str">
        <f t="shared" si="12"/>
        <v xml:space="preserve"> </v>
      </c>
    </row>
    <row r="778" spans="1:4" x14ac:dyDescent="0.3">
      <c r="A778" s="70"/>
      <c r="B778" s="70"/>
      <c r="D778" s="101" t="str">
        <f t="shared" si="12"/>
        <v xml:space="preserve"> </v>
      </c>
    </row>
    <row r="779" spans="1:4" x14ac:dyDescent="0.3">
      <c r="A779" s="70"/>
      <c r="B779" s="70"/>
      <c r="D779" s="101" t="str">
        <f t="shared" si="12"/>
        <v xml:space="preserve"> </v>
      </c>
    </row>
    <row r="780" spans="1:4" x14ac:dyDescent="0.3">
      <c r="A780" s="70"/>
      <c r="B780" s="70"/>
      <c r="D780" s="101" t="str">
        <f t="shared" si="12"/>
        <v xml:space="preserve"> </v>
      </c>
    </row>
    <row r="781" spans="1:4" x14ac:dyDescent="0.3">
      <c r="A781" s="70"/>
      <c r="B781" s="70"/>
      <c r="D781" s="101" t="str">
        <f t="shared" si="12"/>
        <v xml:space="preserve"> </v>
      </c>
    </row>
    <row r="782" spans="1:4" x14ac:dyDescent="0.3">
      <c r="A782" s="70"/>
      <c r="B782" s="70"/>
      <c r="D782" s="101" t="str">
        <f t="shared" si="12"/>
        <v xml:space="preserve"> </v>
      </c>
    </row>
    <row r="783" spans="1:4" x14ac:dyDescent="0.3">
      <c r="A783" s="70"/>
      <c r="B783" s="70"/>
      <c r="D783" s="101" t="str">
        <f t="shared" si="12"/>
        <v xml:space="preserve"> </v>
      </c>
    </row>
    <row r="784" spans="1:4" x14ac:dyDescent="0.3">
      <c r="A784" s="70"/>
      <c r="B784" s="70"/>
      <c r="D784" s="101" t="str">
        <f t="shared" si="12"/>
        <v xml:space="preserve"> </v>
      </c>
    </row>
    <row r="785" spans="1:4" x14ac:dyDescent="0.3">
      <c r="A785" s="70"/>
      <c r="B785" s="70"/>
      <c r="D785" s="101" t="str">
        <f t="shared" si="12"/>
        <v xml:space="preserve"> </v>
      </c>
    </row>
    <row r="786" spans="1:4" x14ac:dyDescent="0.3">
      <c r="A786" s="70"/>
      <c r="B786" s="70"/>
      <c r="D786" s="101" t="str">
        <f t="shared" si="12"/>
        <v xml:space="preserve"> </v>
      </c>
    </row>
    <row r="787" spans="1:4" x14ac:dyDescent="0.3">
      <c r="A787" s="70"/>
      <c r="B787" s="70"/>
      <c r="D787" s="101" t="str">
        <f t="shared" si="12"/>
        <v xml:space="preserve"> </v>
      </c>
    </row>
    <row r="788" spans="1:4" x14ac:dyDescent="0.3">
      <c r="A788" s="70"/>
      <c r="B788" s="70"/>
      <c r="D788" s="101" t="str">
        <f t="shared" si="12"/>
        <v xml:space="preserve"> </v>
      </c>
    </row>
    <row r="789" spans="1:4" x14ac:dyDescent="0.3">
      <c r="A789" s="70"/>
      <c r="B789" s="70"/>
      <c r="D789" s="101" t="str">
        <f t="shared" si="12"/>
        <v xml:space="preserve"> </v>
      </c>
    </row>
    <row r="790" spans="1:4" x14ac:dyDescent="0.3">
      <c r="A790" s="70"/>
      <c r="B790" s="70"/>
      <c r="D790" s="101" t="str">
        <f t="shared" si="12"/>
        <v xml:space="preserve"> </v>
      </c>
    </row>
    <row r="791" spans="1:4" x14ac:dyDescent="0.3">
      <c r="A791" s="70"/>
      <c r="B791" s="70"/>
      <c r="D791" s="101" t="str">
        <f t="shared" si="12"/>
        <v xml:space="preserve"> </v>
      </c>
    </row>
    <row r="792" spans="1:4" x14ac:dyDescent="0.3">
      <c r="A792" s="70"/>
      <c r="B792" s="70"/>
      <c r="D792" s="101" t="str">
        <f t="shared" si="12"/>
        <v xml:space="preserve"> </v>
      </c>
    </row>
    <row r="793" spans="1:4" x14ac:dyDescent="0.3">
      <c r="A793" s="70"/>
      <c r="B793" s="70"/>
      <c r="D793" s="101" t="str">
        <f t="shared" si="12"/>
        <v xml:space="preserve"> </v>
      </c>
    </row>
    <row r="794" spans="1:4" x14ac:dyDescent="0.3">
      <c r="A794" s="70"/>
      <c r="B794" s="70"/>
      <c r="D794" s="101" t="str">
        <f t="shared" si="12"/>
        <v xml:space="preserve"> </v>
      </c>
    </row>
    <row r="795" spans="1:4" x14ac:dyDescent="0.3">
      <c r="A795" s="70"/>
      <c r="B795" s="70"/>
      <c r="D795" s="101" t="str">
        <f t="shared" si="12"/>
        <v xml:space="preserve"> </v>
      </c>
    </row>
    <row r="796" spans="1:4" x14ac:dyDescent="0.3">
      <c r="A796" s="70"/>
      <c r="B796" s="70"/>
      <c r="D796" s="101" t="str">
        <f t="shared" si="12"/>
        <v xml:space="preserve"> </v>
      </c>
    </row>
    <row r="797" spans="1:4" x14ac:dyDescent="0.3">
      <c r="A797" s="70"/>
      <c r="B797" s="70"/>
      <c r="D797" s="101" t="str">
        <f t="shared" si="12"/>
        <v xml:space="preserve"> </v>
      </c>
    </row>
    <row r="798" spans="1:4" x14ac:dyDescent="0.3">
      <c r="A798" s="70"/>
      <c r="B798" s="70"/>
      <c r="D798" s="101" t="str">
        <f t="shared" si="12"/>
        <v xml:space="preserve"> </v>
      </c>
    </row>
    <row r="799" spans="1:4" x14ac:dyDescent="0.3">
      <c r="A799" s="70"/>
      <c r="B799" s="70"/>
      <c r="D799" s="101" t="str">
        <f t="shared" si="12"/>
        <v xml:space="preserve"> </v>
      </c>
    </row>
    <row r="800" spans="1:4" x14ac:dyDescent="0.3">
      <c r="A800" s="70"/>
      <c r="B800" s="70"/>
      <c r="D800" s="101" t="str">
        <f t="shared" si="12"/>
        <v xml:space="preserve"> </v>
      </c>
    </row>
    <row r="801" spans="1:4" x14ac:dyDescent="0.3">
      <c r="A801" s="70"/>
      <c r="B801" s="70"/>
      <c r="D801" s="101" t="str">
        <f t="shared" si="12"/>
        <v xml:space="preserve"> </v>
      </c>
    </row>
    <row r="802" spans="1:4" x14ac:dyDescent="0.3">
      <c r="A802" s="70"/>
      <c r="B802" s="70"/>
      <c r="D802" s="101" t="str">
        <f t="shared" si="12"/>
        <v xml:space="preserve"> </v>
      </c>
    </row>
    <row r="803" spans="1:4" x14ac:dyDescent="0.3">
      <c r="A803" s="70"/>
      <c r="B803" s="70"/>
      <c r="D803" s="101" t="str">
        <f t="shared" si="12"/>
        <v xml:space="preserve"> </v>
      </c>
    </row>
    <row r="804" spans="1:4" x14ac:dyDescent="0.3">
      <c r="A804" s="70"/>
      <c r="B804" s="70"/>
      <c r="D804" s="101" t="str">
        <f t="shared" si="12"/>
        <v xml:space="preserve"> </v>
      </c>
    </row>
    <row r="805" spans="1:4" x14ac:dyDescent="0.3">
      <c r="A805" s="70"/>
      <c r="B805" s="70"/>
      <c r="D805" s="101" t="str">
        <f t="shared" si="12"/>
        <v xml:space="preserve"> </v>
      </c>
    </row>
    <row r="806" spans="1:4" x14ac:dyDescent="0.3">
      <c r="A806" s="70"/>
      <c r="B806" s="70"/>
      <c r="D806" s="101" t="str">
        <f t="shared" si="12"/>
        <v xml:space="preserve"> </v>
      </c>
    </row>
    <row r="807" spans="1:4" x14ac:dyDescent="0.3">
      <c r="A807" s="70"/>
      <c r="B807" s="70"/>
      <c r="D807" s="101" t="str">
        <f t="shared" si="12"/>
        <v xml:space="preserve"> </v>
      </c>
    </row>
    <row r="808" spans="1:4" x14ac:dyDescent="0.3">
      <c r="A808" s="70"/>
      <c r="B808" s="70"/>
      <c r="D808" s="101" t="str">
        <f t="shared" si="12"/>
        <v xml:space="preserve"> </v>
      </c>
    </row>
    <row r="809" spans="1:4" x14ac:dyDescent="0.3">
      <c r="A809" s="70"/>
      <c r="B809" s="70"/>
      <c r="D809" s="101" t="str">
        <f t="shared" si="12"/>
        <v xml:space="preserve"> </v>
      </c>
    </row>
    <row r="810" spans="1:4" x14ac:dyDescent="0.3">
      <c r="A810" s="70"/>
      <c r="B810" s="70"/>
      <c r="D810" s="101" t="str">
        <f t="shared" si="12"/>
        <v xml:space="preserve"> </v>
      </c>
    </row>
    <row r="811" spans="1:4" x14ac:dyDescent="0.3">
      <c r="A811" s="70"/>
      <c r="B811" s="70"/>
      <c r="D811" s="101" t="str">
        <f t="shared" si="12"/>
        <v xml:space="preserve"> </v>
      </c>
    </row>
    <row r="812" spans="1:4" x14ac:dyDescent="0.3">
      <c r="A812" s="70"/>
      <c r="B812" s="70"/>
      <c r="D812" s="101" t="str">
        <f t="shared" si="12"/>
        <v xml:space="preserve"> </v>
      </c>
    </row>
    <row r="813" spans="1:4" x14ac:dyDescent="0.3">
      <c r="A813" s="70"/>
      <c r="B813" s="70"/>
      <c r="D813" s="101" t="str">
        <f t="shared" si="12"/>
        <v xml:space="preserve"> </v>
      </c>
    </row>
    <row r="814" spans="1:4" x14ac:dyDescent="0.3">
      <c r="A814" s="70"/>
      <c r="B814" s="70"/>
      <c r="D814" s="101" t="str">
        <f t="shared" si="12"/>
        <v xml:space="preserve"> </v>
      </c>
    </row>
    <row r="815" spans="1:4" x14ac:dyDescent="0.3">
      <c r="A815" s="70"/>
      <c r="B815" s="70"/>
      <c r="D815" s="101" t="str">
        <f t="shared" si="12"/>
        <v xml:space="preserve"> </v>
      </c>
    </row>
    <row r="816" spans="1:4" x14ac:dyDescent="0.3">
      <c r="A816" s="70"/>
      <c r="B816" s="70"/>
      <c r="D816" s="101" t="str">
        <f t="shared" si="12"/>
        <v xml:space="preserve"> </v>
      </c>
    </row>
    <row r="817" spans="1:4" x14ac:dyDescent="0.3">
      <c r="A817" s="70"/>
      <c r="B817" s="70"/>
      <c r="D817" s="101" t="str">
        <f t="shared" si="12"/>
        <v xml:space="preserve"> </v>
      </c>
    </row>
    <row r="818" spans="1:4" x14ac:dyDescent="0.3">
      <c r="A818" s="70"/>
      <c r="B818" s="70"/>
      <c r="D818" s="101" t="str">
        <f t="shared" si="12"/>
        <v xml:space="preserve"> </v>
      </c>
    </row>
    <row r="819" spans="1:4" x14ac:dyDescent="0.3">
      <c r="A819" s="70"/>
      <c r="B819" s="70"/>
      <c r="D819" s="101" t="str">
        <f t="shared" si="12"/>
        <v xml:space="preserve"> </v>
      </c>
    </row>
    <row r="820" spans="1:4" x14ac:dyDescent="0.3">
      <c r="A820" s="70"/>
      <c r="B820" s="70"/>
      <c r="D820" s="101" t="str">
        <f t="shared" si="12"/>
        <v xml:space="preserve"> </v>
      </c>
    </row>
    <row r="821" spans="1:4" x14ac:dyDescent="0.3">
      <c r="A821" s="70"/>
      <c r="B821" s="70"/>
      <c r="D821" s="101" t="str">
        <f t="shared" si="12"/>
        <v xml:space="preserve"> </v>
      </c>
    </row>
    <row r="822" spans="1:4" x14ac:dyDescent="0.3">
      <c r="A822" s="70"/>
      <c r="B822" s="70"/>
      <c r="D822" s="101" t="str">
        <f t="shared" si="12"/>
        <v xml:space="preserve"> </v>
      </c>
    </row>
    <row r="823" spans="1:4" x14ac:dyDescent="0.3">
      <c r="A823" s="70"/>
      <c r="B823" s="70"/>
      <c r="D823" s="101" t="str">
        <f t="shared" si="12"/>
        <v xml:space="preserve"> </v>
      </c>
    </row>
    <row r="824" spans="1:4" x14ac:dyDescent="0.3">
      <c r="A824" s="70"/>
      <c r="B824" s="70"/>
      <c r="D824" s="101" t="str">
        <f t="shared" si="12"/>
        <v xml:space="preserve"> </v>
      </c>
    </row>
    <row r="825" spans="1:4" x14ac:dyDescent="0.3">
      <c r="A825" s="70"/>
      <c r="B825" s="70"/>
      <c r="D825" s="101" t="str">
        <f t="shared" si="12"/>
        <v xml:space="preserve"> </v>
      </c>
    </row>
    <row r="826" spans="1:4" x14ac:dyDescent="0.3">
      <c r="A826" s="70"/>
      <c r="B826" s="70"/>
      <c r="D826" s="101" t="str">
        <f t="shared" si="12"/>
        <v xml:space="preserve"> </v>
      </c>
    </row>
    <row r="827" spans="1:4" x14ac:dyDescent="0.3">
      <c r="A827" s="70"/>
      <c r="B827" s="70"/>
      <c r="D827" s="101" t="str">
        <f t="shared" si="12"/>
        <v xml:space="preserve"> </v>
      </c>
    </row>
    <row r="828" spans="1:4" x14ac:dyDescent="0.3">
      <c r="A828" s="70"/>
      <c r="B828" s="70"/>
      <c r="D828" s="101" t="str">
        <f t="shared" si="12"/>
        <v xml:space="preserve"> </v>
      </c>
    </row>
    <row r="829" spans="1:4" x14ac:dyDescent="0.3">
      <c r="A829" s="70"/>
      <c r="B829" s="70"/>
      <c r="D829" s="101" t="str">
        <f t="shared" si="12"/>
        <v xml:space="preserve"> </v>
      </c>
    </row>
    <row r="830" spans="1:4" x14ac:dyDescent="0.3">
      <c r="A830" s="70"/>
      <c r="B830" s="70"/>
      <c r="D830" s="101" t="str">
        <f t="shared" si="12"/>
        <v xml:space="preserve"> </v>
      </c>
    </row>
    <row r="831" spans="1:4" x14ac:dyDescent="0.3">
      <c r="A831" s="70"/>
      <c r="B831" s="70"/>
      <c r="D831" s="101" t="str">
        <f t="shared" si="12"/>
        <v xml:space="preserve"> </v>
      </c>
    </row>
    <row r="832" spans="1:4" x14ac:dyDescent="0.3">
      <c r="A832" s="70"/>
      <c r="B832" s="70"/>
      <c r="D832" s="101" t="str">
        <f t="shared" si="12"/>
        <v xml:space="preserve"> </v>
      </c>
    </row>
    <row r="833" spans="1:4" x14ac:dyDescent="0.3">
      <c r="A833" s="70"/>
      <c r="B833" s="70"/>
      <c r="D833" s="101" t="str">
        <f t="shared" si="12"/>
        <v xml:space="preserve"> </v>
      </c>
    </row>
    <row r="834" spans="1:4" x14ac:dyDescent="0.3">
      <c r="A834" s="70"/>
      <c r="B834" s="70"/>
      <c r="D834" s="101" t="str">
        <f t="shared" ref="D834:D897" si="13">A834&amp;" "&amp;B834</f>
        <v xml:space="preserve"> </v>
      </c>
    </row>
    <row r="835" spans="1:4" x14ac:dyDescent="0.3">
      <c r="A835" s="70"/>
      <c r="B835" s="70"/>
      <c r="D835" s="101" t="str">
        <f t="shared" si="13"/>
        <v xml:space="preserve"> </v>
      </c>
    </row>
    <row r="836" spans="1:4" x14ac:dyDescent="0.3">
      <c r="A836" s="70"/>
      <c r="B836" s="70"/>
      <c r="D836" s="101" t="str">
        <f t="shared" si="13"/>
        <v xml:space="preserve"> </v>
      </c>
    </row>
    <row r="837" spans="1:4" x14ac:dyDescent="0.3">
      <c r="A837" s="70"/>
      <c r="B837" s="70"/>
      <c r="D837" s="101" t="str">
        <f t="shared" si="13"/>
        <v xml:space="preserve"> </v>
      </c>
    </row>
    <row r="838" spans="1:4" x14ac:dyDescent="0.3">
      <c r="A838" s="70"/>
      <c r="B838" s="70"/>
      <c r="D838" s="101" t="str">
        <f t="shared" si="13"/>
        <v xml:space="preserve"> </v>
      </c>
    </row>
    <row r="839" spans="1:4" x14ac:dyDescent="0.3">
      <c r="A839" s="70"/>
      <c r="B839" s="70"/>
      <c r="D839" s="101" t="str">
        <f t="shared" si="13"/>
        <v xml:space="preserve"> </v>
      </c>
    </row>
    <row r="840" spans="1:4" x14ac:dyDescent="0.3">
      <c r="A840" s="70"/>
      <c r="B840" s="70"/>
      <c r="D840" s="101" t="str">
        <f t="shared" si="13"/>
        <v xml:space="preserve"> </v>
      </c>
    </row>
    <row r="841" spans="1:4" x14ac:dyDescent="0.3">
      <c r="A841" s="70"/>
      <c r="B841" s="70"/>
      <c r="D841" s="101" t="str">
        <f t="shared" si="13"/>
        <v xml:space="preserve"> </v>
      </c>
    </row>
    <row r="842" spans="1:4" x14ac:dyDescent="0.3">
      <c r="A842" s="70"/>
      <c r="B842" s="70"/>
      <c r="D842" s="101" t="str">
        <f t="shared" si="13"/>
        <v xml:space="preserve"> </v>
      </c>
    </row>
    <row r="843" spans="1:4" x14ac:dyDescent="0.3">
      <c r="A843" s="70"/>
      <c r="B843" s="70"/>
      <c r="D843" s="101" t="str">
        <f t="shared" si="13"/>
        <v xml:space="preserve"> </v>
      </c>
    </row>
    <row r="844" spans="1:4" x14ac:dyDescent="0.3">
      <c r="A844" s="70"/>
      <c r="B844" s="70"/>
      <c r="D844" s="101" t="str">
        <f t="shared" si="13"/>
        <v xml:space="preserve"> </v>
      </c>
    </row>
    <row r="845" spans="1:4" x14ac:dyDescent="0.3">
      <c r="A845" s="70"/>
      <c r="B845" s="70"/>
      <c r="D845" s="101" t="str">
        <f t="shared" si="13"/>
        <v xml:space="preserve"> </v>
      </c>
    </row>
    <row r="846" spans="1:4" x14ac:dyDescent="0.3">
      <c r="A846" s="70"/>
      <c r="B846" s="70"/>
      <c r="D846" s="101" t="str">
        <f t="shared" si="13"/>
        <v xml:space="preserve"> </v>
      </c>
    </row>
    <row r="847" spans="1:4" x14ac:dyDescent="0.3">
      <c r="A847" s="70"/>
      <c r="B847" s="70"/>
      <c r="D847" s="101" t="str">
        <f t="shared" si="13"/>
        <v xml:space="preserve"> </v>
      </c>
    </row>
    <row r="848" spans="1:4" x14ac:dyDescent="0.3">
      <c r="A848" s="70"/>
      <c r="B848" s="70"/>
      <c r="D848" s="101" t="str">
        <f t="shared" si="13"/>
        <v xml:space="preserve"> </v>
      </c>
    </row>
    <row r="849" spans="1:4" x14ac:dyDescent="0.3">
      <c r="A849" s="70"/>
      <c r="B849" s="70"/>
      <c r="D849" s="101" t="str">
        <f t="shared" si="13"/>
        <v xml:space="preserve"> </v>
      </c>
    </row>
    <row r="850" spans="1:4" x14ac:dyDescent="0.3">
      <c r="A850" s="70"/>
      <c r="B850" s="70"/>
      <c r="D850" s="101" t="str">
        <f t="shared" si="13"/>
        <v xml:space="preserve"> </v>
      </c>
    </row>
    <row r="851" spans="1:4" x14ac:dyDescent="0.3">
      <c r="A851" s="70"/>
      <c r="B851" s="70"/>
      <c r="D851" s="101" t="str">
        <f t="shared" si="13"/>
        <v xml:space="preserve"> </v>
      </c>
    </row>
    <row r="852" spans="1:4" x14ac:dyDescent="0.3">
      <c r="A852" s="70"/>
      <c r="B852" s="70"/>
      <c r="D852" s="101" t="str">
        <f t="shared" si="13"/>
        <v xml:space="preserve"> </v>
      </c>
    </row>
    <row r="853" spans="1:4" x14ac:dyDescent="0.3">
      <c r="A853" s="70"/>
      <c r="B853" s="70"/>
      <c r="D853" s="101" t="str">
        <f t="shared" si="13"/>
        <v xml:space="preserve"> </v>
      </c>
    </row>
    <row r="854" spans="1:4" x14ac:dyDescent="0.3">
      <c r="A854" s="70"/>
      <c r="B854" s="70"/>
      <c r="D854" s="101" t="str">
        <f t="shared" si="13"/>
        <v xml:space="preserve"> </v>
      </c>
    </row>
    <row r="855" spans="1:4" x14ac:dyDescent="0.3">
      <c r="A855" s="70"/>
      <c r="B855" s="70"/>
      <c r="D855" s="101" t="str">
        <f t="shared" si="13"/>
        <v xml:space="preserve"> </v>
      </c>
    </row>
    <row r="856" spans="1:4" x14ac:dyDescent="0.3">
      <c r="A856" s="70"/>
      <c r="B856" s="70"/>
      <c r="D856" s="101" t="str">
        <f t="shared" si="13"/>
        <v xml:space="preserve"> </v>
      </c>
    </row>
    <row r="857" spans="1:4" x14ac:dyDescent="0.3">
      <c r="A857" s="70"/>
      <c r="B857" s="70"/>
      <c r="D857" s="101" t="str">
        <f t="shared" si="13"/>
        <v xml:space="preserve"> </v>
      </c>
    </row>
    <row r="858" spans="1:4" x14ac:dyDescent="0.3">
      <c r="A858" s="70"/>
      <c r="B858" s="70"/>
      <c r="D858" s="101" t="str">
        <f t="shared" si="13"/>
        <v xml:space="preserve"> </v>
      </c>
    </row>
    <row r="859" spans="1:4" x14ac:dyDescent="0.3">
      <c r="A859" s="70"/>
      <c r="B859" s="70"/>
      <c r="D859" s="101" t="str">
        <f t="shared" si="13"/>
        <v xml:space="preserve"> </v>
      </c>
    </row>
    <row r="860" spans="1:4" x14ac:dyDescent="0.3">
      <c r="A860" s="70"/>
      <c r="B860" s="70"/>
      <c r="D860" s="101" t="str">
        <f t="shared" si="13"/>
        <v xml:space="preserve"> </v>
      </c>
    </row>
    <row r="861" spans="1:4" x14ac:dyDescent="0.3">
      <c r="A861" s="70"/>
      <c r="B861" s="70"/>
      <c r="D861" s="101" t="str">
        <f t="shared" si="13"/>
        <v xml:space="preserve"> </v>
      </c>
    </row>
    <row r="862" spans="1:4" x14ac:dyDescent="0.3">
      <c r="A862" s="70"/>
      <c r="B862" s="70"/>
      <c r="D862" s="101" t="str">
        <f t="shared" si="13"/>
        <v xml:space="preserve"> </v>
      </c>
    </row>
    <row r="863" spans="1:4" x14ac:dyDescent="0.3">
      <c r="A863" s="70"/>
      <c r="B863" s="70"/>
      <c r="D863" s="101" t="str">
        <f t="shared" si="13"/>
        <v xml:space="preserve"> </v>
      </c>
    </row>
    <row r="864" spans="1:4" x14ac:dyDescent="0.3">
      <c r="A864" s="70"/>
      <c r="B864" s="70"/>
      <c r="D864" s="101" t="str">
        <f t="shared" si="13"/>
        <v xml:space="preserve"> </v>
      </c>
    </row>
    <row r="865" spans="1:4" x14ac:dyDescent="0.3">
      <c r="A865" s="70"/>
      <c r="B865" s="70"/>
      <c r="D865" s="101" t="str">
        <f t="shared" si="13"/>
        <v xml:space="preserve"> </v>
      </c>
    </row>
    <row r="866" spans="1:4" x14ac:dyDescent="0.3">
      <c r="A866" s="70"/>
      <c r="B866" s="70"/>
      <c r="D866" s="101" t="str">
        <f t="shared" si="13"/>
        <v xml:space="preserve"> </v>
      </c>
    </row>
    <row r="867" spans="1:4" x14ac:dyDescent="0.3">
      <c r="A867" s="70"/>
      <c r="B867" s="70"/>
      <c r="D867" s="101" t="str">
        <f t="shared" si="13"/>
        <v xml:space="preserve"> </v>
      </c>
    </row>
    <row r="868" spans="1:4" x14ac:dyDescent="0.3">
      <c r="A868" s="70"/>
      <c r="B868" s="70"/>
      <c r="D868" s="101" t="str">
        <f t="shared" si="13"/>
        <v xml:space="preserve"> </v>
      </c>
    </row>
    <row r="869" spans="1:4" x14ac:dyDescent="0.3">
      <c r="A869" s="70"/>
      <c r="B869" s="70"/>
      <c r="D869" s="101" t="str">
        <f t="shared" si="13"/>
        <v xml:space="preserve"> </v>
      </c>
    </row>
    <row r="870" spans="1:4" x14ac:dyDescent="0.3">
      <c r="A870" s="70"/>
      <c r="B870" s="70"/>
      <c r="D870" s="101" t="str">
        <f t="shared" si="13"/>
        <v xml:space="preserve"> </v>
      </c>
    </row>
    <row r="871" spans="1:4" x14ac:dyDescent="0.3">
      <c r="A871" s="70"/>
      <c r="B871" s="70"/>
      <c r="D871" s="101" t="str">
        <f t="shared" si="13"/>
        <v xml:space="preserve"> </v>
      </c>
    </row>
    <row r="872" spans="1:4" x14ac:dyDescent="0.3">
      <c r="A872" s="70"/>
      <c r="B872" s="70"/>
      <c r="D872" s="101" t="str">
        <f t="shared" si="13"/>
        <v xml:space="preserve"> </v>
      </c>
    </row>
    <row r="873" spans="1:4" x14ac:dyDescent="0.3">
      <c r="A873" s="70"/>
      <c r="B873" s="70"/>
      <c r="D873" s="101" t="str">
        <f t="shared" si="13"/>
        <v xml:space="preserve"> </v>
      </c>
    </row>
    <row r="874" spans="1:4" x14ac:dyDescent="0.3">
      <c r="A874" s="70"/>
      <c r="B874" s="70"/>
      <c r="D874" s="101" t="str">
        <f t="shared" si="13"/>
        <v xml:space="preserve"> </v>
      </c>
    </row>
    <row r="875" spans="1:4" x14ac:dyDescent="0.3">
      <c r="A875" s="70"/>
      <c r="B875" s="70"/>
      <c r="D875" s="101" t="str">
        <f t="shared" si="13"/>
        <v xml:space="preserve"> </v>
      </c>
    </row>
    <row r="876" spans="1:4" x14ac:dyDescent="0.3">
      <c r="A876" s="70"/>
      <c r="B876" s="70"/>
      <c r="D876" s="101" t="str">
        <f t="shared" si="13"/>
        <v xml:space="preserve"> </v>
      </c>
    </row>
    <row r="877" spans="1:4" x14ac:dyDescent="0.3">
      <c r="A877" s="70"/>
      <c r="B877" s="70"/>
      <c r="D877" s="101" t="str">
        <f t="shared" si="13"/>
        <v xml:space="preserve"> </v>
      </c>
    </row>
    <row r="878" spans="1:4" x14ac:dyDescent="0.3">
      <c r="A878" s="70"/>
      <c r="B878" s="70"/>
      <c r="D878" s="101" t="str">
        <f t="shared" si="13"/>
        <v xml:space="preserve"> </v>
      </c>
    </row>
    <row r="879" spans="1:4" x14ac:dyDescent="0.3">
      <c r="A879" s="70"/>
      <c r="B879" s="70"/>
      <c r="D879" s="101" t="str">
        <f t="shared" si="13"/>
        <v xml:space="preserve"> </v>
      </c>
    </row>
    <row r="880" spans="1:4" x14ac:dyDescent="0.3">
      <c r="A880" s="70"/>
      <c r="B880" s="70"/>
      <c r="D880" s="101" t="str">
        <f t="shared" si="13"/>
        <v xml:space="preserve"> </v>
      </c>
    </row>
    <row r="881" spans="1:4" x14ac:dyDescent="0.3">
      <c r="A881" s="70"/>
      <c r="B881" s="70"/>
      <c r="D881" s="101" t="str">
        <f t="shared" si="13"/>
        <v xml:space="preserve"> </v>
      </c>
    </row>
    <row r="882" spans="1:4" x14ac:dyDescent="0.3">
      <c r="A882" s="70"/>
      <c r="B882" s="70"/>
      <c r="D882" s="101" t="str">
        <f t="shared" si="13"/>
        <v xml:space="preserve"> </v>
      </c>
    </row>
    <row r="883" spans="1:4" x14ac:dyDescent="0.3">
      <c r="A883" s="70"/>
      <c r="B883" s="70"/>
      <c r="D883" s="101" t="str">
        <f t="shared" si="13"/>
        <v xml:space="preserve"> </v>
      </c>
    </row>
    <row r="884" spans="1:4" x14ac:dyDescent="0.3">
      <c r="A884" s="70"/>
      <c r="B884" s="70"/>
      <c r="D884" s="101" t="str">
        <f t="shared" si="13"/>
        <v xml:space="preserve"> </v>
      </c>
    </row>
    <row r="885" spans="1:4" x14ac:dyDescent="0.3">
      <c r="A885" s="70"/>
      <c r="B885" s="70"/>
      <c r="D885" s="101" t="str">
        <f t="shared" si="13"/>
        <v xml:space="preserve"> </v>
      </c>
    </row>
    <row r="886" spans="1:4" x14ac:dyDescent="0.3">
      <c r="A886" s="70"/>
      <c r="B886" s="70"/>
      <c r="D886" s="101" t="str">
        <f t="shared" si="13"/>
        <v xml:space="preserve"> </v>
      </c>
    </row>
    <row r="887" spans="1:4" x14ac:dyDescent="0.3">
      <c r="A887" s="70"/>
      <c r="B887" s="70"/>
      <c r="D887" s="101" t="str">
        <f t="shared" si="13"/>
        <v xml:space="preserve"> </v>
      </c>
    </row>
    <row r="888" spans="1:4" x14ac:dyDescent="0.3">
      <c r="A888" s="70"/>
      <c r="B888" s="70"/>
      <c r="D888" s="101" t="str">
        <f t="shared" si="13"/>
        <v xml:space="preserve"> </v>
      </c>
    </row>
    <row r="889" spans="1:4" x14ac:dyDescent="0.3">
      <c r="A889" s="70"/>
      <c r="B889" s="70"/>
      <c r="D889" s="101" t="str">
        <f t="shared" si="13"/>
        <v xml:space="preserve"> </v>
      </c>
    </row>
    <row r="890" spans="1:4" x14ac:dyDescent="0.3">
      <c r="A890" s="70"/>
      <c r="B890" s="70"/>
      <c r="D890" s="101" t="str">
        <f t="shared" si="13"/>
        <v xml:space="preserve"> </v>
      </c>
    </row>
    <row r="891" spans="1:4" x14ac:dyDescent="0.3">
      <c r="A891" s="70"/>
      <c r="B891" s="70"/>
      <c r="D891" s="101" t="str">
        <f t="shared" si="13"/>
        <v xml:space="preserve"> </v>
      </c>
    </row>
    <row r="892" spans="1:4" x14ac:dyDescent="0.3">
      <c r="A892" s="70"/>
      <c r="B892" s="70"/>
      <c r="D892" s="101" t="str">
        <f t="shared" si="13"/>
        <v xml:space="preserve"> </v>
      </c>
    </row>
    <row r="893" spans="1:4" x14ac:dyDescent="0.3">
      <c r="A893" s="70"/>
      <c r="B893" s="70"/>
      <c r="D893" s="101" t="str">
        <f t="shared" si="13"/>
        <v xml:space="preserve"> </v>
      </c>
    </row>
    <row r="894" spans="1:4" x14ac:dyDescent="0.3">
      <c r="A894" s="70"/>
      <c r="B894" s="70"/>
      <c r="D894" s="101" t="str">
        <f t="shared" si="13"/>
        <v xml:space="preserve"> </v>
      </c>
    </row>
    <row r="895" spans="1:4" x14ac:dyDescent="0.3">
      <c r="A895" s="70"/>
      <c r="B895" s="70"/>
      <c r="D895" s="101" t="str">
        <f t="shared" si="13"/>
        <v xml:space="preserve"> </v>
      </c>
    </row>
    <row r="896" spans="1:4" x14ac:dyDescent="0.3">
      <c r="A896" s="70"/>
      <c r="B896" s="70"/>
      <c r="D896" s="101" t="str">
        <f t="shared" si="13"/>
        <v xml:space="preserve"> </v>
      </c>
    </row>
    <row r="897" spans="1:4" x14ac:dyDescent="0.3">
      <c r="A897" s="70"/>
      <c r="B897" s="70"/>
      <c r="D897" s="101" t="str">
        <f t="shared" si="13"/>
        <v xml:space="preserve"> </v>
      </c>
    </row>
    <row r="898" spans="1:4" x14ac:dyDescent="0.3">
      <c r="A898" s="70"/>
      <c r="B898" s="70"/>
      <c r="D898" s="101" t="str">
        <f t="shared" ref="D898:D961" si="14">A898&amp;" "&amp;B898</f>
        <v xml:space="preserve"> </v>
      </c>
    </row>
    <row r="899" spans="1:4" x14ac:dyDescent="0.3">
      <c r="A899" s="70"/>
      <c r="B899" s="70"/>
      <c r="D899" s="101" t="str">
        <f t="shared" si="14"/>
        <v xml:space="preserve"> </v>
      </c>
    </row>
    <row r="900" spans="1:4" x14ac:dyDescent="0.3">
      <c r="A900" s="70"/>
      <c r="B900" s="70"/>
      <c r="D900" s="101" t="str">
        <f t="shared" si="14"/>
        <v xml:space="preserve"> </v>
      </c>
    </row>
    <row r="901" spans="1:4" x14ac:dyDescent="0.3">
      <c r="A901" s="70"/>
      <c r="B901" s="70"/>
      <c r="D901" s="101" t="str">
        <f t="shared" si="14"/>
        <v xml:space="preserve"> </v>
      </c>
    </row>
    <row r="902" spans="1:4" x14ac:dyDescent="0.3">
      <c r="A902" s="70"/>
      <c r="B902" s="70"/>
      <c r="D902" s="101" t="str">
        <f t="shared" si="14"/>
        <v xml:space="preserve"> </v>
      </c>
    </row>
    <row r="903" spans="1:4" x14ac:dyDescent="0.3">
      <c r="A903" s="70"/>
      <c r="B903" s="70"/>
      <c r="D903" s="101" t="str">
        <f t="shared" si="14"/>
        <v xml:space="preserve"> </v>
      </c>
    </row>
    <row r="904" spans="1:4" x14ac:dyDescent="0.3">
      <c r="A904" s="70"/>
      <c r="B904" s="70"/>
      <c r="D904" s="101" t="str">
        <f t="shared" si="14"/>
        <v xml:space="preserve"> </v>
      </c>
    </row>
    <row r="905" spans="1:4" x14ac:dyDescent="0.3">
      <c r="A905" s="70"/>
      <c r="B905" s="70"/>
      <c r="D905" s="101" t="str">
        <f t="shared" si="14"/>
        <v xml:space="preserve"> </v>
      </c>
    </row>
    <row r="906" spans="1:4" x14ac:dyDescent="0.3">
      <c r="A906" s="70"/>
      <c r="B906" s="70"/>
      <c r="D906" s="101" t="str">
        <f t="shared" si="14"/>
        <v xml:space="preserve"> </v>
      </c>
    </row>
    <row r="907" spans="1:4" x14ac:dyDescent="0.3">
      <c r="A907" s="70"/>
      <c r="B907" s="70"/>
      <c r="D907" s="101" t="str">
        <f t="shared" si="14"/>
        <v xml:space="preserve"> </v>
      </c>
    </row>
    <row r="908" spans="1:4" x14ac:dyDescent="0.3">
      <c r="A908" s="70"/>
      <c r="B908" s="70"/>
      <c r="D908" s="101" t="str">
        <f t="shared" si="14"/>
        <v xml:space="preserve"> </v>
      </c>
    </row>
    <row r="909" spans="1:4" x14ac:dyDescent="0.3">
      <c r="A909" s="70"/>
      <c r="B909" s="70"/>
      <c r="D909" s="101" t="str">
        <f t="shared" si="14"/>
        <v xml:space="preserve"> </v>
      </c>
    </row>
    <row r="910" spans="1:4" x14ac:dyDescent="0.3">
      <c r="A910" s="70"/>
      <c r="B910" s="70"/>
      <c r="D910" s="101" t="str">
        <f t="shared" si="14"/>
        <v xml:space="preserve"> </v>
      </c>
    </row>
    <row r="911" spans="1:4" x14ac:dyDescent="0.3">
      <c r="A911" s="70"/>
      <c r="B911" s="70"/>
      <c r="D911" s="101" t="str">
        <f t="shared" si="14"/>
        <v xml:space="preserve"> </v>
      </c>
    </row>
    <row r="912" spans="1:4" x14ac:dyDescent="0.3">
      <c r="A912" s="70"/>
      <c r="B912" s="70"/>
      <c r="D912" s="101" t="str">
        <f t="shared" si="14"/>
        <v xml:space="preserve"> </v>
      </c>
    </row>
    <row r="913" spans="1:4" x14ac:dyDescent="0.3">
      <c r="A913" s="70"/>
      <c r="B913" s="70"/>
      <c r="D913" s="101" t="str">
        <f t="shared" si="14"/>
        <v xml:space="preserve"> </v>
      </c>
    </row>
    <row r="914" spans="1:4" x14ac:dyDescent="0.3">
      <c r="A914" s="70"/>
      <c r="B914" s="70"/>
      <c r="D914" s="101" t="str">
        <f t="shared" si="14"/>
        <v xml:space="preserve"> </v>
      </c>
    </row>
    <row r="915" spans="1:4" x14ac:dyDescent="0.3">
      <c r="A915" s="70"/>
      <c r="B915" s="70"/>
      <c r="D915" s="101" t="str">
        <f t="shared" si="14"/>
        <v xml:space="preserve"> </v>
      </c>
    </row>
    <row r="916" spans="1:4" x14ac:dyDescent="0.3">
      <c r="A916" s="70"/>
      <c r="B916" s="70"/>
      <c r="D916" s="101" t="str">
        <f t="shared" si="14"/>
        <v xml:space="preserve"> </v>
      </c>
    </row>
    <row r="917" spans="1:4" x14ac:dyDescent="0.3">
      <c r="A917" s="70"/>
      <c r="B917" s="70"/>
      <c r="D917" s="101" t="str">
        <f t="shared" si="14"/>
        <v xml:space="preserve"> </v>
      </c>
    </row>
    <row r="918" spans="1:4" x14ac:dyDescent="0.3">
      <c r="A918" s="70"/>
      <c r="B918" s="70"/>
      <c r="D918" s="101" t="str">
        <f t="shared" si="14"/>
        <v xml:space="preserve"> </v>
      </c>
    </row>
    <row r="919" spans="1:4" x14ac:dyDescent="0.3">
      <c r="A919" s="70"/>
      <c r="B919" s="70"/>
      <c r="D919" s="101" t="str">
        <f t="shared" si="14"/>
        <v xml:space="preserve"> </v>
      </c>
    </row>
    <row r="920" spans="1:4" x14ac:dyDescent="0.3">
      <c r="A920" s="70"/>
      <c r="B920" s="70"/>
      <c r="D920" s="101" t="str">
        <f t="shared" si="14"/>
        <v xml:space="preserve"> </v>
      </c>
    </row>
    <row r="921" spans="1:4" x14ac:dyDescent="0.3">
      <c r="A921" s="70"/>
      <c r="B921" s="70"/>
      <c r="D921" s="101" t="str">
        <f t="shared" si="14"/>
        <v xml:space="preserve"> </v>
      </c>
    </row>
    <row r="922" spans="1:4" x14ac:dyDescent="0.3">
      <c r="A922" s="70"/>
      <c r="B922" s="70"/>
      <c r="D922" s="101" t="str">
        <f t="shared" si="14"/>
        <v xml:space="preserve"> </v>
      </c>
    </row>
    <row r="923" spans="1:4" x14ac:dyDescent="0.3">
      <c r="A923" s="70"/>
      <c r="B923" s="70"/>
      <c r="D923" s="101" t="str">
        <f t="shared" si="14"/>
        <v xml:space="preserve"> </v>
      </c>
    </row>
    <row r="924" spans="1:4" x14ac:dyDescent="0.3">
      <c r="A924" s="70"/>
      <c r="B924" s="70"/>
      <c r="D924" s="101" t="str">
        <f t="shared" si="14"/>
        <v xml:space="preserve"> </v>
      </c>
    </row>
    <row r="925" spans="1:4" x14ac:dyDescent="0.3">
      <c r="A925" s="70"/>
      <c r="B925" s="70"/>
      <c r="D925" s="101" t="str">
        <f t="shared" si="14"/>
        <v xml:space="preserve"> </v>
      </c>
    </row>
    <row r="926" spans="1:4" x14ac:dyDescent="0.3">
      <c r="A926" s="70"/>
      <c r="B926" s="70"/>
      <c r="D926" s="101" t="str">
        <f t="shared" si="14"/>
        <v xml:space="preserve"> </v>
      </c>
    </row>
    <row r="927" spans="1:4" x14ac:dyDescent="0.3">
      <c r="A927" s="70"/>
      <c r="B927" s="70"/>
      <c r="D927" s="101" t="str">
        <f t="shared" si="14"/>
        <v xml:space="preserve"> </v>
      </c>
    </row>
    <row r="928" spans="1:4" x14ac:dyDescent="0.3">
      <c r="A928" s="70"/>
      <c r="B928" s="70"/>
      <c r="D928" s="101" t="str">
        <f t="shared" si="14"/>
        <v xml:space="preserve"> </v>
      </c>
    </row>
    <row r="929" spans="1:4" x14ac:dyDescent="0.3">
      <c r="A929" s="70"/>
      <c r="B929" s="70"/>
      <c r="D929" s="101" t="str">
        <f t="shared" si="14"/>
        <v xml:space="preserve"> </v>
      </c>
    </row>
    <row r="930" spans="1:4" x14ac:dyDescent="0.3">
      <c r="A930" s="70"/>
      <c r="B930" s="70"/>
      <c r="D930" s="101" t="str">
        <f t="shared" si="14"/>
        <v xml:space="preserve"> </v>
      </c>
    </row>
    <row r="931" spans="1:4" x14ac:dyDescent="0.3">
      <c r="A931" s="70"/>
      <c r="B931" s="70"/>
      <c r="D931" s="101" t="str">
        <f t="shared" si="14"/>
        <v xml:space="preserve"> </v>
      </c>
    </row>
    <row r="932" spans="1:4" x14ac:dyDescent="0.3">
      <c r="A932" s="70"/>
      <c r="B932" s="70"/>
      <c r="D932" s="101" t="str">
        <f t="shared" si="14"/>
        <v xml:space="preserve"> </v>
      </c>
    </row>
    <row r="933" spans="1:4" x14ac:dyDescent="0.3">
      <c r="A933" s="70"/>
      <c r="B933" s="70"/>
      <c r="D933" s="101" t="str">
        <f t="shared" si="14"/>
        <v xml:space="preserve"> </v>
      </c>
    </row>
    <row r="934" spans="1:4" x14ac:dyDescent="0.3">
      <c r="A934" s="70"/>
      <c r="B934" s="70"/>
      <c r="D934" s="101" t="str">
        <f t="shared" si="14"/>
        <v xml:space="preserve"> </v>
      </c>
    </row>
    <row r="935" spans="1:4" x14ac:dyDescent="0.3">
      <c r="A935" s="70"/>
      <c r="B935" s="70"/>
      <c r="D935" s="101" t="str">
        <f t="shared" si="14"/>
        <v xml:space="preserve"> </v>
      </c>
    </row>
    <row r="936" spans="1:4" x14ac:dyDescent="0.3">
      <c r="A936" s="70"/>
      <c r="B936" s="70"/>
      <c r="D936" s="101" t="str">
        <f t="shared" si="14"/>
        <v xml:space="preserve"> </v>
      </c>
    </row>
    <row r="937" spans="1:4" x14ac:dyDescent="0.3">
      <c r="A937" s="70"/>
      <c r="B937" s="70"/>
      <c r="D937" s="101" t="str">
        <f t="shared" si="14"/>
        <v xml:space="preserve"> </v>
      </c>
    </row>
    <row r="938" spans="1:4" x14ac:dyDescent="0.3">
      <c r="A938" s="70"/>
      <c r="B938" s="70"/>
      <c r="D938" s="101" t="str">
        <f t="shared" si="14"/>
        <v xml:space="preserve"> </v>
      </c>
    </row>
    <row r="939" spans="1:4" x14ac:dyDescent="0.3">
      <c r="A939" s="70"/>
      <c r="B939" s="70"/>
      <c r="D939" s="101" t="str">
        <f t="shared" si="14"/>
        <v xml:space="preserve"> </v>
      </c>
    </row>
    <row r="940" spans="1:4" x14ac:dyDescent="0.3">
      <c r="A940" s="70"/>
      <c r="B940" s="70"/>
      <c r="D940" s="101" t="str">
        <f t="shared" si="14"/>
        <v xml:space="preserve"> </v>
      </c>
    </row>
    <row r="941" spans="1:4" x14ac:dyDescent="0.3">
      <c r="A941" s="70"/>
      <c r="B941" s="70"/>
      <c r="D941" s="101" t="str">
        <f t="shared" si="14"/>
        <v xml:space="preserve"> </v>
      </c>
    </row>
    <row r="942" spans="1:4" x14ac:dyDescent="0.3">
      <c r="A942" s="70"/>
      <c r="B942" s="70"/>
      <c r="D942" s="101" t="str">
        <f t="shared" si="14"/>
        <v xml:space="preserve"> </v>
      </c>
    </row>
    <row r="943" spans="1:4" x14ac:dyDescent="0.3">
      <c r="A943" s="70"/>
      <c r="B943" s="70"/>
      <c r="D943" s="101" t="str">
        <f t="shared" si="14"/>
        <v xml:space="preserve"> </v>
      </c>
    </row>
    <row r="944" spans="1:4" x14ac:dyDescent="0.3">
      <c r="A944" s="70"/>
      <c r="B944" s="70"/>
      <c r="D944" s="101" t="str">
        <f t="shared" si="14"/>
        <v xml:space="preserve"> </v>
      </c>
    </row>
    <row r="945" spans="1:4" x14ac:dyDescent="0.3">
      <c r="A945" s="70"/>
      <c r="B945" s="70"/>
      <c r="D945" s="101" t="str">
        <f t="shared" si="14"/>
        <v xml:space="preserve"> </v>
      </c>
    </row>
    <row r="946" spans="1:4" x14ac:dyDescent="0.3">
      <c r="A946" s="70"/>
      <c r="B946" s="70"/>
      <c r="D946" s="101" t="str">
        <f t="shared" si="14"/>
        <v xml:space="preserve"> </v>
      </c>
    </row>
    <row r="947" spans="1:4" x14ac:dyDescent="0.3">
      <c r="A947" s="70"/>
      <c r="B947" s="70"/>
      <c r="D947" s="101" t="str">
        <f t="shared" si="14"/>
        <v xml:space="preserve"> </v>
      </c>
    </row>
    <row r="948" spans="1:4" x14ac:dyDescent="0.3">
      <c r="A948" s="70"/>
      <c r="B948" s="70"/>
      <c r="D948" s="101" t="str">
        <f t="shared" si="14"/>
        <v xml:space="preserve"> </v>
      </c>
    </row>
    <row r="949" spans="1:4" x14ac:dyDescent="0.3">
      <c r="A949" s="70"/>
      <c r="B949" s="70"/>
      <c r="D949" s="101" t="str">
        <f t="shared" si="14"/>
        <v xml:space="preserve"> </v>
      </c>
    </row>
    <row r="950" spans="1:4" x14ac:dyDescent="0.3">
      <c r="A950" s="70"/>
      <c r="B950" s="70"/>
      <c r="D950" s="101" t="str">
        <f t="shared" si="14"/>
        <v xml:space="preserve"> </v>
      </c>
    </row>
    <row r="951" spans="1:4" x14ac:dyDescent="0.3">
      <c r="A951" s="70"/>
      <c r="B951" s="70"/>
      <c r="D951" s="101" t="str">
        <f t="shared" si="14"/>
        <v xml:space="preserve"> </v>
      </c>
    </row>
    <row r="952" spans="1:4" x14ac:dyDescent="0.3">
      <c r="A952" s="70"/>
      <c r="B952" s="70"/>
      <c r="D952" s="101" t="str">
        <f t="shared" si="14"/>
        <v xml:space="preserve"> </v>
      </c>
    </row>
    <row r="953" spans="1:4" x14ac:dyDescent="0.3">
      <c r="A953" s="70"/>
      <c r="B953" s="70"/>
      <c r="D953" s="101" t="str">
        <f t="shared" si="14"/>
        <v xml:space="preserve"> </v>
      </c>
    </row>
    <row r="954" spans="1:4" x14ac:dyDescent="0.3">
      <c r="A954" s="70"/>
      <c r="B954" s="70"/>
      <c r="D954" s="101" t="str">
        <f t="shared" si="14"/>
        <v xml:space="preserve"> </v>
      </c>
    </row>
    <row r="955" spans="1:4" x14ac:dyDescent="0.3">
      <c r="A955" s="70"/>
      <c r="B955" s="70"/>
      <c r="D955" s="101" t="str">
        <f t="shared" si="14"/>
        <v xml:space="preserve"> </v>
      </c>
    </row>
    <row r="956" spans="1:4" x14ac:dyDescent="0.3">
      <c r="A956" s="70"/>
      <c r="B956" s="70"/>
      <c r="D956" s="101" t="str">
        <f t="shared" si="14"/>
        <v xml:space="preserve"> </v>
      </c>
    </row>
    <row r="957" spans="1:4" x14ac:dyDescent="0.3">
      <c r="A957" s="70"/>
      <c r="B957" s="70"/>
      <c r="D957" s="101" t="str">
        <f t="shared" si="14"/>
        <v xml:space="preserve"> </v>
      </c>
    </row>
    <row r="958" spans="1:4" x14ac:dyDescent="0.3">
      <c r="A958" s="70"/>
      <c r="B958" s="70"/>
      <c r="D958" s="101" t="str">
        <f t="shared" si="14"/>
        <v xml:space="preserve"> </v>
      </c>
    </row>
    <row r="959" spans="1:4" x14ac:dyDescent="0.3">
      <c r="A959" s="70"/>
      <c r="B959" s="70"/>
      <c r="D959" s="101" t="str">
        <f t="shared" si="14"/>
        <v xml:space="preserve"> </v>
      </c>
    </row>
    <row r="960" spans="1:4" x14ac:dyDescent="0.3">
      <c r="A960" s="70"/>
      <c r="B960" s="70"/>
      <c r="D960" s="101" t="str">
        <f t="shared" si="14"/>
        <v xml:space="preserve"> </v>
      </c>
    </row>
    <row r="961" spans="1:4" x14ac:dyDescent="0.3">
      <c r="A961" s="70"/>
      <c r="B961" s="70"/>
      <c r="D961" s="101" t="str">
        <f t="shared" si="14"/>
        <v xml:space="preserve"> </v>
      </c>
    </row>
    <row r="962" spans="1:4" x14ac:dyDescent="0.3">
      <c r="A962" s="70"/>
      <c r="B962" s="70"/>
      <c r="D962" s="101" t="str">
        <f t="shared" ref="D962:D1025" si="15">A962&amp;" "&amp;B962</f>
        <v xml:space="preserve"> </v>
      </c>
    </row>
    <row r="963" spans="1:4" x14ac:dyDescent="0.3">
      <c r="A963" s="70"/>
      <c r="B963" s="70"/>
      <c r="D963" s="101" t="str">
        <f t="shared" si="15"/>
        <v xml:space="preserve"> </v>
      </c>
    </row>
    <row r="964" spans="1:4" x14ac:dyDescent="0.3">
      <c r="A964" s="70"/>
      <c r="B964" s="70"/>
      <c r="D964" s="101" t="str">
        <f t="shared" si="15"/>
        <v xml:space="preserve"> </v>
      </c>
    </row>
    <row r="965" spans="1:4" x14ac:dyDescent="0.3">
      <c r="A965" s="70"/>
      <c r="B965" s="70"/>
      <c r="D965" s="101" t="str">
        <f t="shared" si="15"/>
        <v xml:space="preserve"> </v>
      </c>
    </row>
    <row r="966" spans="1:4" x14ac:dyDescent="0.3">
      <c r="A966" s="70"/>
      <c r="B966" s="70"/>
      <c r="D966" s="101" t="str">
        <f t="shared" si="15"/>
        <v xml:space="preserve"> </v>
      </c>
    </row>
    <row r="967" spans="1:4" x14ac:dyDescent="0.3">
      <c r="A967" s="70"/>
      <c r="B967" s="70"/>
      <c r="D967" s="101" t="str">
        <f t="shared" si="15"/>
        <v xml:space="preserve"> </v>
      </c>
    </row>
    <row r="968" spans="1:4" x14ac:dyDescent="0.3">
      <c r="A968" s="70"/>
      <c r="B968" s="70"/>
      <c r="D968" s="101" t="str">
        <f t="shared" si="15"/>
        <v xml:space="preserve"> </v>
      </c>
    </row>
    <row r="969" spans="1:4" x14ac:dyDescent="0.3">
      <c r="A969" s="70"/>
      <c r="B969" s="70"/>
      <c r="D969" s="101" t="str">
        <f t="shared" si="15"/>
        <v xml:space="preserve"> </v>
      </c>
    </row>
    <row r="970" spans="1:4" x14ac:dyDescent="0.3">
      <c r="A970" s="70"/>
      <c r="B970" s="70"/>
      <c r="D970" s="101" t="str">
        <f t="shared" si="15"/>
        <v xml:space="preserve"> </v>
      </c>
    </row>
    <row r="971" spans="1:4" x14ac:dyDescent="0.3">
      <c r="A971" s="70"/>
      <c r="B971" s="70"/>
      <c r="D971" s="101" t="str">
        <f t="shared" si="15"/>
        <v xml:space="preserve"> </v>
      </c>
    </row>
    <row r="972" spans="1:4" x14ac:dyDescent="0.3">
      <c r="A972" s="70"/>
      <c r="B972" s="70"/>
      <c r="D972" s="101" t="str">
        <f t="shared" si="15"/>
        <v xml:space="preserve"> </v>
      </c>
    </row>
    <row r="973" spans="1:4" x14ac:dyDescent="0.3">
      <c r="A973" s="70"/>
      <c r="B973" s="70"/>
      <c r="D973" s="101" t="str">
        <f t="shared" si="15"/>
        <v xml:space="preserve"> </v>
      </c>
    </row>
    <row r="974" spans="1:4" x14ac:dyDescent="0.3">
      <c r="A974" s="70"/>
      <c r="B974" s="70"/>
      <c r="D974" s="101" t="str">
        <f t="shared" si="15"/>
        <v xml:space="preserve"> </v>
      </c>
    </row>
    <row r="975" spans="1:4" x14ac:dyDescent="0.3">
      <c r="A975" s="70"/>
      <c r="B975" s="70"/>
      <c r="D975" s="101" t="str">
        <f t="shared" si="15"/>
        <v xml:space="preserve"> </v>
      </c>
    </row>
    <row r="976" spans="1:4" x14ac:dyDescent="0.3">
      <c r="A976" s="70"/>
      <c r="B976" s="70"/>
      <c r="D976" s="101" t="str">
        <f t="shared" si="15"/>
        <v xml:space="preserve"> </v>
      </c>
    </row>
    <row r="977" spans="1:4" x14ac:dyDescent="0.3">
      <c r="A977" s="70"/>
      <c r="B977" s="70"/>
      <c r="D977" s="101" t="str">
        <f t="shared" si="15"/>
        <v xml:space="preserve"> </v>
      </c>
    </row>
    <row r="978" spans="1:4" x14ac:dyDescent="0.3">
      <c r="A978" s="70"/>
      <c r="B978" s="70"/>
      <c r="D978" s="101" t="str">
        <f t="shared" si="15"/>
        <v xml:space="preserve"> </v>
      </c>
    </row>
    <row r="979" spans="1:4" x14ac:dyDescent="0.3">
      <c r="A979" s="70"/>
      <c r="B979" s="70"/>
      <c r="D979" s="101" t="str">
        <f t="shared" si="15"/>
        <v xml:space="preserve"> </v>
      </c>
    </row>
    <row r="980" spans="1:4" x14ac:dyDescent="0.3">
      <c r="A980" s="70"/>
      <c r="B980" s="70"/>
      <c r="D980" s="101" t="str">
        <f t="shared" si="15"/>
        <v xml:space="preserve"> </v>
      </c>
    </row>
    <row r="981" spans="1:4" x14ac:dyDescent="0.3">
      <c r="A981" s="70"/>
      <c r="B981" s="70"/>
      <c r="D981" s="101" t="str">
        <f t="shared" si="15"/>
        <v xml:space="preserve"> </v>
      </c>
    </row>
    <row r="982" spans="1:4" x14ac:dyDescent="0.3">
      <c r="A982" s="70"/>
      <c r="B982" s="70"/>
      <c r="D982" s="101" t="str">
        <f t="shared" si="15"/>
        <v xml:space="preserve"> </v>
      </c>
    </row>
    <row r="983" spans="1:4" x14ac:dyDescent="0.3">
      <c r="A983" s="70"/>
      <c r="B983" s="70"/>
      <c r="D983" s="101" t="str">
        <f t="shared" si="15"/>
        <v xml:space="preserve"> </v>
      </c>
    </row>
    <row r="984" spans="1:4" x14ac:dyDescent="0.3">
      <c r="A984" s="70"/>
      <c r="B984" s="70"/>
      <c r="D984" s="101" t="str">
        <f t="shared" si="15"/>
        <v xml:space="preserve"> </v>
      </c>
    </row>
    <row r="985" spans="1:4" x14ac:dyDescent="0.3">
      <c r="A985" s="70"/>
      <c r="B985" s="70"/>
      <c r="D985" s="101" t="str">
        <f t="shared" si="15"/>
        <v xml:space="preserve"> </v>
      </c>
    </row>
    <row r="986" spans="1:4" x14ac:dyDescent="0.3">
      <c r="A986" s="70"/>
      <c r="B986" s="70"/>
      <c r="D986" s="101" t="str">
        <f t="shared" si="15"/>
        <v xml:space="preserve"> </v>
      </c>
    </row>
    <row r="987" spans="1:4" x14ac:dyDescent="0.3">
      <c r="A987" s="70"/>
      <c r="B987" s="70"/>
      <c r="D987" s="101" t="str">
        <f t="shared" si="15"/>
        <v xml:space="preserve"> </v>
      </c>
    </row>
    <row r="988" spans="1:4" x14ac:dyDescent="0.3">
      <c r="A988" s="70"/>
      <c r="B988" s="70"/>
      <c r="D988" s="101" t="str">
        <f t="shared" si="15"/>
        <v xml:space="preserve"> </v>
      </c>
    </row>
    <row r="989" spans="1:4" x14ac:dyDescent="0.3">
      <c r="A989" s="70"/>
      <c r="B989" s="70"/>
      <c r="D989" s="101" t="str">
        <f t="shared" si="15"/>
        <v xml:space="preserve"> </v>
      </c>
    </row>
    <row r="990" spans="1:4" x14ac:dyDescent="0.3">
      <c r="A990" s="70"/>
      <c r="B990" s="70"/>
      <c r="D990" s="101" t="str">
        <f t="shared" si="15"/>
        <v xml:space="preserve"> </v>
      </c>
    </row>
    <row r="991" spans="1:4" x14ac:dyDescent="0.3">
      <c r="A991" s="70"/>
      <c r="B991" s="70"/>
      <c r="D991" s="101" t="str">
        <f t="shared" si="15"/>
        <v xml:space="preserve"> </v>
      </c>
    </row>
    <row r="992" spans="1:4" x14ac:dyDescent="0.3">
      <c r="A992" s="70"/>
      <c r="B992" s="70"/>
      <c r="D992" s="101" t="str">
        <f t="shared" si="15"/>
        <v xml:space="preserve"> </v>
      </c>
    </row>
    <row r="993" spans="1:4" x14ac:dyDescent="0.3">
      <c r="A993" s="70"/>
      <c r="B993" s="70"/>
      <c r="D993" s="101" t="str">
        <f t="shared" si="15"/>
        <v xml:space="preserve"> </v>
      </c>
    </row>
    <row r="994" spans="1:4" x14ac:dyDescent="0.3">
      <c r="A994" s="70"/>
      <c r="B994" s="70"/>
      <c r="D994" s="101" t="str">
        <f t="shared" si="15"/>
        <v xml:space="preserve"> </v>
      </c>
    </row>
    <row r="995" spans="1:4" x14ac:dyDescent="0.3">
      <c r="A995" s="70"/>
      <c r="B995" s="70"/>
      <c r="D995" s="101" t="str">
        <f t="shared" si="15"/>
        <v xml:space="preserve"> </v>
      </c>
    </row>
    <row r="996" spans="1:4" x14ac:dyDescent="0.3">
      <c r="A996" s="70"/>
      <c r="B996" s="70"/>
      <c r="D996" s="101" t="str">
        <f t="shared" si="15"/>
        <v xml:space="preserve"> </v>
      </c>
    </row>
    <row r="997" spans="1:4" x14ac:dyDescent="0.3">
      <c r="A997" s="70"/>
      <c r="B997" s="70"/>
      <c r="D997" s="101" t="str">
        <f t="shared" si="15"/>
        <v xml:space="preserve"> </v>
      </c>
    </row>
    <row r="998" spans="1:4" x14ac:dyDescent="0.3">
      <c r="A998" s="70"/>
      <c r="B998" s="70"/>
      <c r="D998" s="101" t="str">
        <f t="shared" si="15"/>
        <v xml:space="preserve"> </v>
      </c>
    </row>
    <row r="999" spans="1:4" x14ac:dyDescent="0.3">
      <c r="A999" s="70"/>
      <c r="B999" s="70"/>
      <c r="D999" s="101" t="str">
        <f t="shared" si="15"/>
        <v xml:space="preserve"> </v>
      </c>
    </row>
    <row r="1000" spans="1:4" x14ac:dyDescent="0.3">
      <c r="A1000" s="70"/>
      <c r="B1000" s="70"/>
      <c r="D1000" s="101" t="str">
        <f t="shared" si="15"/>
        <v xml:space="preserve"> </v>
      </c>
    </row>
    <row r="1001" spans="1:4" x14ac:dyDescent="0.3">
      <c r="A1001" s="70"/>
      <c r="B1001" s="70"/>
      <c r="D1001" s="101" t="str">
        <f t="shared" si="15"/>
        <v xml:space="preserve"> </v>
      </c>
    </row>
    <row r="1002" spans="1:4" x14ac:dyDescent="0.3">
      <c r="A1002" s="70"/>
      <c r="B1002" s="70"/>
      <c r="D1002" s="101" t="str">
        <f t="shared" si="15"/>
        <v xml:space="preserve"> </v>
      </c>
    </row>
    <row r="1003" spans="1:4" x14ac:dyDescent="0.3">
      <c r="A1003" s="70"/>
      <c r="B1003" s="70"/>
      <c r="D1003" s="101" t="str">
        <f t="shared" si="15"/>
        <v xml:space="preserve"> </v>
      </c>
    </row>
    <row r="1004" spans="1:4" x14ac:dyDescent="0.3">
      <c r="A1004" s="70"/>
      <c r="B1004" s="70"/>
      <c r="D1004" s="101" t="str">
        <f t="shared" si="15"/>
        <v xml:space="preserve"> </v>
      </c>
    </row>
    <row r="1005" spans="1:4" x14ac:dyDescent="0.3">
      <c r="A1005" s="70"/>
      <c r="B1005" s="70"/>
      <c r="D1005" s="101" t="str">
        <f t="shared" si="15"/>
        <v xml:space="preserve"> </v>
      </c>
    </row>
    <row r="1006" spans="1:4" x14ac:dyDescent="0.3">
      <c r="A1006" s="70"/>
      <c r="B1006" s="70"/>
      <c r="D1006" s="101" t="str">
        <f t="shared" si="15"/>
        <v xml:space="preserve"> </v>
      </c>
    </row>
    <row r="1007" spans="1:4" x14ac:dyDescent="0.3">
      <c r="A1007" s="70"/>
      <c r="B1007" s="70"/>
      <c r="D1007" s="101" t="str">
        <f t="shared" si="15"/>
        <v xml:space="preserve"> </v>
      </c>
    </row>
    <row r="1008" spans="1:4" x14ac:dyDescent="0.3">
      <c r="A1008" s="70"/>
      <c r="B1008" s="70"/>
      <c r="D1008" s="101" t="str">
        <f t="shared" si="15"/>
        <v xml:space="preserve"> </v>
      </c>
    </row>
    <row r="1009" spans="1:4" x14ac:dyDescent="0.3">
      <c r="A1009" s="70"/>
      <c r="B1009" s="70"/>
      <c r="D1009" s="101" t="str">
        <f t="shared" si="15"/>
        <v xml:space="preserve"> </v>
      </c>
    </row>
    <row r="1010" spans="1:4" x14ac:dyDescent="0.3">
      <c r="A1010" s="70"/>
      <c r="B1010" s="70"/>
      <c r="D1010" s="101" t="str">
        <f t="shared" si="15"/>
        <v xml:space="preserve"> </v>
      </c>
    </row>
    <row r="1011" spans="1:4" x14ac:dyDescent="0.3">
      <c r="A1011" s="70"/>
      <c r="B1011" s="70"/>
      <c r="D1011" s="101" t="str">
        <f t="shared" si="15"/>
        <v xml:space="preserve"> </v>
      </c>
    </row>
    <row r="1012" spans="1:4" x14ac:dyDescent="0.3">
      <c r="A1012" s="70"/>
      <c r="B1012" s="70"/>
      <c r="D1012" s="101" t="str">
        <f t="shared" si="15"/>
        <v xml:space="preserve"> </v>
      </c>
    </row>
    <row r="1013" spans="1:4" x14ac:dyDescent="0.3">
      <c r="A1013" s="70"/>
      <c r="B1013" s="70"/>
      <c r="D1013" s="101" t="str">
        <f t="shared" si="15"/>
        <v xml:space="preserve"> </v>
      </c>
    </row>
    <row r="1014" spans="1:4" x14ac:dyDescent="0.3">
      <c r="A1014" s="70"/>
      <c r="B1014" s="70"/>
      <c r="D1014" s="101" t="str">
        <f t="shared" si="15"/>
        <v xml:space="preserve"> </v>
      </c>
    </row>
    <row r="1015" spans="1:4" x14ac:dyDescent="0.3">
      <c r="A1015" s="70"/>
      <c r="B1015" s="70"/>
      <c r="D1015" s="101" t="str">
        <f t="shared" si="15"/>
        <v xml:space="preserve"> </v>
      </c>
    </row>
    <row r="1016" spans="1:4" x14ac:dyDescent="0.3">
      <c r="A1016" s="70"/>
      <c r="B1016" s="70"/>
      <c r="D1016" s="101" t="str">
        <f t="shared" si="15"/>
        <v xml:space="preserve"> </v>
      </c>
    </row>
    <row r="1017" spans="1:4" x14ac:dyDescent="0.3">
      <c r="A1017" s="70"/>
      <c r="B1017" s="70"/>
      <c r="D1017" s="101" t="str">
        <f t="shared" si="15"/>
        <v xml:space="preserve"> </v>
      </c>
    </row>
    <row r="1018" spans="1:4" x14ac:dyDescent="0.3">
      <c r="A1018" s="70"/>
      <c r="B1018" s="70"/>
      <c r="D1018" s="101" t="str">
        <f t="shared" si="15"/>
        <v xml:space="preserve"> </v>
      </c>
    </row>
    <row r="1019" spans="1:4" x14ac:dyDescent="0.3">
      <c r="A1019" s="70"/>
      <c r="B1019" s="70"/>
      <c r="D1019" s="101" t="str">
        <f t="shared" si="15"/>
        <v xml:space="preserve"> </v>
      </c>
    </row>
    <row r="1020" spans="1:4" x14ac:dyDescent="0.3">
      <c r="A1020" s="70"/>
      <c r="B1020" s="70"/>
      <c r="D1020" s="101" t="str">
        <f t="shared" si="15"/>
        <v xml:space="preserve"> </v>
      </c>
    </row>
    <row r="1021" spans="1:4" x14ac:dyDescent="0.3">
      <c r="A1021" s="70"/>
      <c r="B1021" s="70"/>
      <c r="D1021" s="101" t="str">
        <f t="shared" si="15"/>
        <v xml:space="preserve"> </v>
      </c>
    </row>
    <row r="1022" spans="1:4" x14ac:dyDescent="0.3">
      <c r="A1022" s="70"/>
      <c r="B1022" s="70"/>
      <c r="D1022" s="101" t="str">
        <f t="shared" si="15"/>
        <v xml:space="preserve"> </v>
      </c>
    </row>
    <row r="1023" spans="1:4" x14ac:dyDescent="0.3">
      <c r="A1023" s="70"/>
      <c r="B1023" s="70"/>
      <c r="D1023" s="101" t="str">
        <f t="shared" si="15"/>
        <v xml:space="preserve"> </v>
      </c>
    </row>
    <row r="1024" spans="1:4" x14ac:dyDescent="0.3">
      <c r="A1024" s="70"/>
      <c r="B1024" s="70"/>
      <c r="D1024" s="101" t="str">
        <f t="shared" si="15"/>
        <v xml:space="preserve"> </v>
      </c>
    </row>
    <row r="1025" spans="1:4" x14ac:dyDescent="0.3">
      <c r="A1025" s="70"/>
      <c r="B1025" s="70"/>
      <c r="D1025" s="101" t="str">
        <f t="shared" si="15"/>
        <v xml:space="preserve"> </v>
      </c>
    </row>
    <row r="1026" spans="1:4" x14ac:dyDescent="0.3">
      <c r="A1026" s="70"/>
      <c r="B1026" s="70"/>
      <c r="D1026" s="101" t="str">
        <f t="shared" ref="D1026:D1089" si="16">A1026&amp;" "&amp;B1026</f>
        <v xml:space="preserve"> </v>
      </c>
    </row>
    <row r="1027" spans="1:4" x14ac:dyDescent="0.3">
      <c r="A1027" s="70"/>
      <c r="B1027" s="70"/>
      <c r="D1027" s="101" t="str">
        <f t="shared" si="16"/>
        <v xml:space="preserve"> </v>
      </c>
    </row>
    <row r="1028" spans="1:4" x14ac:dyDescent="0.3">
      <c r="A1028" s="70"/>
      <c r="B1028" s="70"/>
      <c r="D1028" s="101" t="str">
        <f t="shared" si="16"/>
        <v xml:space="preserve"> </v>
      </c>
    </row>
    <row r="1029" spans="1:4" x14ac:dyDescent="0.3">
      <c r="A1029" s="70"/>
      <c r="B1029" s="70"/>
      <c r="D1029" s="101" t="str">
        <f t="shared" si="16"/>
        <v xml:space="preserve"> </v>
      </c>
    </row>
    <row r="1030" spans="1:4" x14ac:dyDescent="0.3">
      <c r="A1030" s="70"/>
      <c r="B1030" s="70"/>
      <c r="D1030" s="101" t="str">
        <f t="shared" si="16"/>
        <v xml:space="preserve"> </v>
      </c>
    </row>
    <row r="1031" spans="1:4" x14ac:dyDescent="0.3">
      <c r="A1031" s="70"/>
      <c r="B1031" s="70"/>
      <c r="D1031" s="101" t="str">
        <f t="shared" si="16"/>
        <v xml:space="preserve"> </v>
      </c>
    </row>
    <row r="1032" spans="1:4" x14ac:dyDescent="0.3">
      <c r="A1032" s="70"/>
      <c r="B1032" s="70"/>
      <c r="D1032" s="101" t="str">
        <f t="shared" si="16"/>
        <v xml:space="preserve"> </v>
      </c>
    </row>
    <row r="1033" spans="1:4" x14ac:dyDescent="0.3">
      <c r="A1033" s="70"/>
      <c r="B1033" s="70"/>
      <c r="D1033" s="101" t="str">
        <f t="shared" si="16"/>
        <v xml:space="preserve"> </v>
      </c>
    </row>
    <row r="1034" spans="1:4" x14ac:dyDescent="0.3">
      <c r="A1034" s="70"/>
      <c r="B1034" s="70"/>
      <c r="D1034" s="101" t="str">
        <f t="shared" si="16"/>
        <v xml:space="preserve"> </v>
      </c>
    </row>
    <row r="1035" spans="1:4" x14ac:dyDescent="0.3">
      <c r="A1035" s="70"/>
      <c r="B1035" s="70"/>
      <c r="D1035" s="101" t="str">
        <f t="shared" si="16"/>
        <v xml:space="preserve"> </v>
      </c>
    </row>
    <row r="1036" spans="1:4" x14ac:dyDescent="0.3">
      <c r="A1036" s="70"/>
      <c r="B1036" s="70"/>
      <c r="D1036" s="101" t="str">
        <f t="shared" si="16"/>
        <v xml:space="preserve"> </v>
      </c>
    </row>
    <row r="1037" spans="1:4" x14ac:dyDescent="0.3">
      <c r="A1037" s="70"/>
      <c r="B1037" s="70"/>
      <c r="D1037" s="101" t="str">
        <f t="shared" si="16"/>
        <v xml:space="preserve"> </v>
      </c>
    </row>
    <row r="1038" spans="1:4" x14ac:dyDescent="0.3">
      <c r="A1038" s="70"/>
      <c r="B1038" s="70"/>
      <c r="D1038" s="101" t="str">
        <f t="shared" si="16"/>
        <v xml:space="preserve"> </v>
      </c>
    </row>
    <row r="1039" spans="1:4" x14ac:dyDescent="0.3">
      <c r="A1039" s="70"/>
      <c r="B1039" s="70"/>
      <c r="D1039" s="101" t="str">
        <f t="shared" si="16"/>
        <v xml:space="preserve"> </v>
      </c>
    </row>
    <row r="1040" spans="1:4" x14ac:dyDescent="0.3">
      <c r="A1040" s="70"/>
      <c r="B1040" s="70"/>
      <c r="D1040" s="101" t="str">
        <f t="shared" si="16"/>
        <v xml:space="preserve"> </v>
      </c>
    </row>
    <row r="1041" spans="1:4" x14ac:dyDescent="0.3">
      <c r="A1041" s="70"/>
      <c r="B1041" s="70"/>
      <c r="D1041" s="101" t="str">
        <f t="shared" si="16"/>
        <v xml:space="preserve"> </v>
      </c>
    </row>
    <row r="1042" spans="1:4" x14ac:dyDescent="0.3">
      <c r="A1042" s="70"/>
      <c r="B1042" s="70"/>
      <c r="D1042" s="101" t="str">
        <f t="shared" si="16"/>
        <v xml:space="preserve"> </v>
      </c>
    </row>
    <row r="1043" spans="1:4" x14ac:dyDescent="0.3">
      <c r="A1043" s="70"/>
      <c r="B1043" s="70"/>
      <c r="D1043" s="101" t="str">
        <f t="shared" si="16"/>
        <v xml:space="preserve"> </v>
      </c>
    </row>
    <row r="1044" spans="1:4" x14ac:dyDescent="0.3">
      <c r="A1044" s="70"/>
      <c r="B1044" s="70"/>
      <c r="D1044" s="101" t="str">
        <f t="shared" si="16"/>
        <v xml:space="preserve"> </v>
      </c>
    </row>
    <row r="1045" spans="1:4" x14ac:dyDescent="0.3">
      <c r="A1045" s="70"/>
      <c r="B1045" s="70"/>
      <c r="D1045" s="101" t="str">
        <f t="shared" si="16"/>
        <v xml:space="preserve"> </v>
      </c>
    </row>
    <row r="1046" spans="1:4" x14ac:dyDescent="0.3">
      <c r="A1046" s="70"/>
      <c r="B1046" s="70"/>
      <c r="D1046" s="101" t="str">
        <f t="shared" si="16"/>
        <v xml:space="preserve"> </v>
      </c>
    </row>
    <row r="1047" spans="1:4" x14ac:dyDescent="0.3">
      <c r="A1047" s="70"/>
      <c r="B1047" s="70"/>
      <c r="D1047" s="101" t="str">
        <f t="shared" si="16"/>
        <v xml:space="preserve"> </v>
      </c>
    </row>
    <row r="1048" spans="1:4" x14ac:dyDescent="0.3">
      <c r="A1048" s="70"/>
      <c r="B1048" s="70"/>
      <c r="D1048" s="101" t="str">
        <f t="shared" si="16"/>
        <v xml:space="preserve"> </v>
      </c>
    </row>
    <row r="1049" spans="1:4" x14ac:dyDescent="0.3">
      <c r="A1049" s="70"/>
      <c r="B1049" s="70"/>
      <c r="D1049" s="101" t="str">
        <f t="shared" si="16"/>
        <v xml:space="preserve"> </v>
      </c>
    </row>
    <row r="1050" spans="1:4" x14ac:dyDescent="0.3">
      <c r="A1050" s="70"/>
      <c r="B1050" s="70"/>
      <c r="D1050" s="101" t="str">
        <f t="shared" si="16"/>
        <v xml:space="preserve"> </v>
      </c>
    </row>
    <row r="1051" spans="1:4" x14ac:dyDescent="0.3">
      <c r="A1051" s="70"/>
      <c r="B1051" s="70"/>
      <c r="D1051" s="101" t="str">
        <f t="shared" si="16"/>
        <v xml:space="preserve"> </v>
      </c>
    </row>
    <row r="1052" spans="1:4" x14ac:dyDescent="0.3">
      <c r="A1052" s="70"/>
      <c r="B1052" s="70"/>
      <c r="D1052" s="101" t="str">
        <f t="shared" si="16"/>
        <v xml:space="preserve"> </v>
      </c>
    </row>
    <row r="1053" spans="1:4" x14ac:dyDescent="0.3">
      <c r="A1053" s="70"/>
      <c r="B1053" s="70"/>
      <c r="D1053" s="101" t="str">
        <f t="shared" si="16"/>
        <v xml:space="preserve"> </v>
      </c>
    </row>
    <row r="1054" spans="1:4" x14ac:dyDescent="0.3">
      <c r="A1054" s="70"/>
      <c r="B1054" s="70"/>
      <c r="D1054" s="101" t="str">
        <f t="shared" si="16"/>
        <v xml:space="preserve"> </v>
      </c>
    </row>
    <row r="1055" spans="1:4" x14ac:dyDescent="0.3">
      <c r="A1055" s="70"/>
      <c r="B1055" s="70"/>
      <c r="D1055" s="101" t="str">
        <f t="shared" si="16"/>
        <v xml:space="preserve"> </v>
      </c>
    </row>
    <row r="1056" spans="1:4" x14ac:dyDescent="0.3">
      <c r="A1056" s="70"/>
      <c r="B1056" s="70"/>
      <c r="D1056" s="101" t="str">
        <f t="shared" si="16"/>
        <v xml:space="preserve"> </v>
      </c>
    </row>
    <row r="1057" spans="1:4" x14ac:dyDescent="0.3">
      <c r="A1057" s="70"/>
      <c r="B1057" s="70"/>
      <c r="D1057" s="101" t="str">
        <f t="shared" si="16"/>
        <v xml:space="preserve"> </v>
      </c>
    </row>
    <row r="1058" spans="1:4" x14ac:dyDescent="0.3">
      <c r="A1058" s="70"/>
      <c r="B1058" s="70"/>
      <c r="D1058" s="101" t="str">
        <f t="shared" si="16"/>
        <v xml:space="preserve"> </v>
      </c>
    </row>
    <row r="1059" spans="1:4" x14ac:dyDescent="0.3">
      <c r="A1059" s="70"/>
      <c r="B1059" s="70"/>
      <c r="D1059" s="101" t="str">
        <f t="shared" si="16"/>
        <v xml:space="preserve"> </v>
      </c>
    </row>
    <row r="1060" spans="1:4" x14ac:dyDescent="0.3">
      <c r="A1060" s="70"/>
      <c r="B1060" s="70"/>
      <c r="D1060" s="101" t="str">
        <f t="shared" si="16"/>
        <v xml:space="preserve"> </v>
      </c>
    </row>
    <row r="1061" spans="1:4" x14ac:dyDescent="0.3">
      <c r="A1061" s="70"/>
      <c r="B1061" s="70"/>
      <c r="D1061" s="101" t="str">
        <f t="shared" si="16"/>
        <v xml:space="preserve"> </v>
      </c>
    </row>
    <row r="1062" spans="1:4" x14ac:dyDescent="0.3">
      <c r="A1062" s="70"/>
      <c r="B1062" s="70"/>
      <c r="D1062" s="101" t="str">
        <f t="shared" si="16"/>
        <v xml:space="preserve"> </v>
      </c>
    </row>
    <row r="1063" spans="1:4" x14ac:dyDescent="0.3">
      <c r="A1063" s="70"/>
      <c r="B1063" s="70"/>
      <c r="D1063" s="101" t="str">
        <f t="shared" si="16"/>
        <v xml:space="preserve"> </v>
      </c>
    </row>
    <row r="1064" spans="1:4" x14ac:dyDescent="0.3">
      <c r="A1064" s="70"/>
      <c r="B1064" s="70"/>
      <c r="D1064" s="101" t="str">
        <f t="shared" si="16"/>
        <v xml:space="preserve"> </v>
      </c>
    </row>
    <row r="1065" spans="1:4" x14ac:dyDescent="0.3">
      <c r="A1065" s="70"/>
      <c r="B1065" s="70"/>
      <c r="D1065" s="101" t="str">
        <f t="shared" si="16"/>
        <v xml:space="preserve"> </v>
      </c>
    </row>
    <row r="1066" spans="1:4" x14ac:dyDescent="0.3">
      <c r="A1066" s="70"/>
      <c r="B1066" s="70"/>
      <c r="D1066" s="101" t="str">
        <f t="shared" si="16"/>
        <v xml:space="preserve"> </v>
      </c>
    </row>
    <row r="1067" spans="1:4" x14ac:dyDescent="0.3">
      <c r="A1067" s="70"/>
      <c r="B1067" s="70"/>
      <c r="D1067" s="101" t="str">
        <f t="shared" si="16"/>
        <v xml:space="preserve"> </v>
      </c>
    </row>
    <row r="1068" spans="1:4" x14ac:dyDescent="0.3">
      <c r="A1068" s="70"/>
      <c r="B1068" s="70"/>
      <c r="D1068" s="101" t="str">
        <f t="shared" si="16"/>
        <v xml:space="preserve"> </v>
      </c>
    </row>
    <row r="1069" spans="1:4" x14ac:dyDescent="0.3">
      <c r="A1069" s="70"/>
      <c r="B1069" s="70"/>
      <c r="D1069" s="101" t="str">
        <f t="shared" si="16"/>
        <v xml:space="preserve"> </v>
      </c>
    </row>
    <row r="1070" spans="1:4" x14ac:dyDescent="0.3">
      <c r="A1070" s="70"/>
      <c r="B1070" s="70"/>
      <c r="D1070" s="101" t="str">
        <f t="shared" si="16"/>
        <v xml:space="preserve"> </v>
      </c>
    </row>
    <row r="1071" spans="1:4" x14ac:dyDescent="0.3">
      <c r="A1071" s="70"/>
      <c r="B1071" s="70"/>
      <c r="D1071" s="101" t="str">
        <f t="shared" si="16"/>
        <v xml:space="preserve"> </v>
      </c>
    </row>
    <row r="1072" spans="1:4" x14ac:dyDescent="0.3">
      <c r="A1072" s="70"/>
      <c r="B1072" s="70"/>
      <c r="D1072" s="101" t="str">
        <f t="shared" si="16"/>
        <v xml:space="preserve"> </v>
      </c>
    </row>
    <row r="1073" spans="1:4" x14ac:dyDescent="0.3">
      <c r="A1073" s="70"/>
      <c r="B1073" s="70"/>
      <c r="D1073" s="101" t="str">
        <f t="shared" si="16"/>
        <v xml:space="preserve"> </v>
      </c>
    </row>
    <row r="1074" spans="1:4" x14ac:dyDescent="0.3">
      <c r="A1074" s="70"/>
      <c r="B1074" s="70"/>
      <c r="D1074" s="101" t="str">
        <f t="shared" si="16"/>
        <v xml:space="preserve"> </v>
      </c>
    </row>
    <row r="1075" spans="1:4" x14ac:dyDescent="0.3">
      <c r="A1075" s="70"/>
      <c r="B1075" s="70"/>
      <c r="D1075" s="101" t="str">
        <f t="shared" si="16"/>
        <v xml:space="preserve"> </v>
      </c>
    </row>
    <row r="1076" spans="1:4" x14ac:dyDescent="0.3">
      <c r="A1076" s="70"/>
      <c r="B1076" s="70"/>
      <c r="D1076" s="101" t="str">
        <f t="shared" si="16"/>
        <v xml:space="preserve"> </v>
      </c>
    </row>
    <row r="1077" spans="1:4" x14ac:dyDescent="0.3">
      <c r="A1077" s="70"/>
      <c r="B1077" s="70"/>
      <c r="D1077" s="101" t="str">
        <f t="shared" si="16"/>
        <v xml:space="preserve"> </v>
      </c>
    </row>
    <row r="1078" spans="1:4" x14ac:dyDescent="0.3">
      <c r="A1078" s="70"/>
      <c r="B1078" s="70"/>
      <c r="D1078" s="101" t="str">
        <f t="shared" si="16"/>
        <v xml:space="preserve"> </v>
      </c>
    </row>
    <row r="1079" spans="1:4" x14ac:dyDescent="0.3">
      <c r="A1079" s="70"/>
      <c r="B1079" s="70"/>
      <c r="D1079" s="101" t="str">
        <f t="shared" si="16"/>
        <v xml:space="preserve"> </v>
      </c>
    </row>
    <row r="1080" spans="1:4" x14ac:dyDescent="0.3">
      <c r="A1080" s="70"/>
      <c r="B1080" s="70"/>
      <c r="D1080" s="101" t="str">
        <f t="shared" si="16"/>
        <v xml:space="preserve"> </v>
      </c>
    </row>
    <row r="1081" spans="1:4" x14ac:dyDescent="0.3">
      <c r="A1081" s="70"/>
      <c r="B1081" s="70"/>
      <c r="D1081" s="101" t="str">
        <f t="shared" si="16"/>
        <v xml:space="preserve"> </v>
      </c>
    </row>
    <row r="1082" spans="1:4" x14ac:dyDescent="0.3">
      <c r="A1082" s="70"/>
      <c r="B1082" s="70"/>
      <c r="D1082" s="101" t="str">
        <f t="shared" si="16"/>
        <v xml:space="preserve"> </v>
      </c>
    </row>
    <row r="1083" spans="1:4" x14ac:dyDescent="0.3">
      <c r="A1083" s="70"/>
      <c r="B1083" s="70"/>
      <c r="D1083" s="101" t="str">
        <f t="shared" si="16"/>
        <v xml:space="preserve"> </v>
      </c>
    </row>
    <row r="1084" spans="1:4" x14ac:dyDescent="0.3">
      <c r="A1084" s="70"/>
      <c r="B1084" s="70"/>
      <c r="D1084" s="101" t="str">
        <f t="shared" si="16"/>
        <v xml:space="preserve"> </v>
      </c>
    </row>
    <row r="1085" spans="1:4" x14ac:dyDescent="0.3">
      <c r="A1085" s="70"/>
      <c r="B1085" s="70"/>
      <c r="D1085" s="101" t="str">
        <f t="shared" si="16"/>
        <v xml:space="preserve"> </v>
      </c>
    </row>
    <row r="1086" spans="1:4" x14ac:dyDescent="0.3">
      <c r="A1086" s="70"/>
      <c r="B1086" s="70"/>
      <c r="D1086" s="101" t="str">
        <f t="shared" si="16"/>
        <v xml:space="preserve"> </v>
      </c>
    </row>
    <row r="1087" spans="1:4" x14ac:dyDescent="0.3">
      <c r="A1087" s="70"/>
      <c r="B1087" s="70"/>
      <c r="D1087" s="101" t="str">
        <f t="shared" si="16"/>
        <v xml:space="preserve"> </v>
      </c>
    </row>
    <row r="1088" spans="1:4" x14ac:dyDescent="0.3">
      <c r="A1088" s="70"/>
      <c r="B1088" s="70"/>
      <c r="D1088" s="101" t="str">
        <f t="shared" si="16"/>
        <v xml:space="preserve"> </v>
      </c>
    </row>
    <row r="1089" spans="1:4" x14ac:dyDescent="0.3">
      <c r="A1089" s="70"/>
      <c r="B1089" s="70"/>
      <c r="D1089" s="101" t="str">
        <f t="shared" si="16"/>
        <v xml:space="preserve"> </v>
      </c>
    </row>
    <row r="1090" spans="1:4" x14ac:dyDescent="0.3">
      <c r="A1090" s="70"/>
      <c r="B1090" s="70"/>
      <c r="D1090" s="101" t="str">
        <f t="shared" ref="D1090:D1153" si="17">A1090&amp;" "&amp;B1090</f>
        <v xml:space="preserve"> </v>
      </c>
    </row>
    <row r="1091" spans="1:4" x14ac:dyDescent="0.3">
      <c r="A1091" s="70"/>
      <c r="B1091" s="70"/>
      <c r="D1091" s="101" t="str">
        <f t="shared" si="17"/>
        <v xml:space="preserve"> </v>
      </c>
    </row>
    <row r="1092" spans="1:4" x14ac:dyDescent="0.3">
      <c r="A1092" s="70"/>
      <c r="B1092" s="70"/>
      <c r="D1092" s="101" t="str">
        <f t="shared" si="17"/>
        <v xml:space="preserve"> </v>
      </c>
    </row>
    <row r="1093" spans="1:4" x14ac:dyDescent="0.3">
      <c r="A1093" s="70"/>
      <c r="B1093" s="70"/>
      <c r="D1093" s="101" t="str">
        <f t="shared" si="17"/>
        <v xml:space="preserve"> </v>
      </c>
    </row>
    <row r="1094" spans="1:4" x14ac:dyDescent="0.3">
      <c r="A1094" s="70"/>
      <c r="B1094" s="70"/>
      <c r="D1094" s="101" t="str">
        <f t="shared" si="17"/>
        <v xml:space="preserve"> </v>
      </c>
    </row>
    <row r="1095" spans="1:4" x14ac:dyDescent="0.3">
      <c r="A1095" s="70"/>
      <c r="B1095" s="70"/>
      <c r="D1095" s="101" t="str">
        <f t="shared" si="17"/>
        <v xml:space="preserve"> </v>
      </c>
    </row>
    <row r="1096" spans="1:4" x14ac:dyDescent="0.3">
      <c r="A1096" s="70"/>
      <c r="B1096" s="70"/>
      <c r="D1096" s="101" t="str">
        <f t="shared" si="17"/>
        <v xml:space="preserve"> </v>
      </c>
    </row>
    <row r="1097" spans="1:4" x14ac:dyDescent="0.3">
      <c r="A1097" s="70"/>
      <c r="B1097" s="70"/>
      <c r="D1097" s="101" t="str">
        <f t="shared" si="17"/>
        <v xml:space="preserve"> </v>
      </c>
    </row>
    <row r="1098" spans="1:4" x14ac:dyDescent="0.3">
      <c r="A1098" s="70"/>
      <c r="B1098" s="70"/>
      <c r="D1098" s="101" t="str">
        <f t="shared" si="17"/>
        <v xml:space="preserve"> </v>
      </c>
    </row>
    <row r="1099" spans="1:4" x14ac:dyDescent="0.3">
      <c r="A1099" s="70"/>
      <c r="B1099" s="70"/>
      <c r="D1099" s="101" t="str">
        <f t="shared" si="17"/>
        <v xml:space="preserve"> </v>
      </c>
    </row>
    <row r="1100" spans="1:4" x14ac:dyDescent="0.3">
      <c r="A1100" s="70"/>
      <c r="B1100" s="70"/>
      <c r="D1100" s="101" t="str">
        <f t="shared" si="17"/>
        <v xml:space="preserve"> </v>
      </c>
    </row>
    <row r="1101" spans="1:4" x14ac:dyDescent="0.3">
      <c r="A1101" s="70"/>
      <c r="B1101" s="70"/>
      <c r="D1101" s="101" t="str">
        <f t="shared" si="17"/>
        <v xml:space="preserve"> </v>
      </c>
    </row>
    <row r="1102" spans="1:4" x14ac:dyDescent="0.3">
      <c r="A1102" s="70"/>
      <c r="B1102" s="70"/>
      <c r="D1102" s="101" t="str">
        <f t="shared" si="17"/>
        <v xml:space="preserve"> </v>
      </c>
    </row>
    <row r="1103" spans="1:4" x14ac:dyDescent="0.3">
      <c r="A1103" s="70"/>
      <c r="B1103" s="70"/>
      <c r="D1103" s="101" t="str">
        <f t="shared" si="17"/>
        <v xml:space="preserve"> </v>
      </c>
    </row>
    <row r="1104" spans="1:4" x14ac:dyDescent="0.3">
      <c r="A1104" s="70"/>
      <c r="B1104" s="70"/>
      <c r="D1104" s="101" t="str">
        <f t="shared" si="17"/>
        <v xml:space="preserve"> </v>
      </c>
    </row>
    <row r="1105" spans="1:4" x14ac:dyDescent="0.3">
      <c r="A1105" s="70"/>
      <c r="B1105" s="70"/>
      <c r="D1105" s="101" t="str">
        <f t="shared" si="17"/>
        <v xml:space="preserve"> </v>
      </c>
    </row>
    <row r="1106" spans="1:4" x14ac:dyDescent="0.3">
      <c r="A1106" s="70"/>
      <c r="B1106" s="70"/>
      <c r="D1106" s="101" t="str">
        <f t="shared" si="17"/>
        <v xml:space="preserve"> </v>
      </c>
    </row>
    <row r="1107" spans="1:4" x14ac:dyDescent="0.3">
      <c r="A1107" s="70"/>
      <c r="B1107" s="70"/>
      <c r="D1107" s="101" t="str">
        <f t="shared" si="17"/>
        <v xml:space="preserve"> </v>
      </c>
    </row>
    <row r="1108" spans="1:4" x14ac:dyDescent="0.3">
      <c r="A1108" s="70"/>
      <c r="B1108" s="70"/>
      <c r="D1108" s="101" t="str">
        <f t="shared" si="17"/>
        <v xml:space="preserve"> </v>
      </c>
    </row>
    <row r="1109" spans="1:4" x14ac:dyDescent="0.3">
      <c r="A1109" s="70"/>
      <c r="B1109" s="70"/>
      <c r="D1109" s="101" t="str">
        <f t="shared" si="17"/>
        <v xml:space="preserve"> </v>
      </c>
    </row>
    <row r="1110" spans="1:4" x14ac:dyDescent="0.3">
      <c r="A1110" s="70"/>
      <c r="B1110" s="70"/>
      <c r="D1110" s="101" t="str">
        <f t="shared" si="17"/>
        <v xml:space="preserve"> </v>
      </c>
    </row>
    <row r="1111" spans="1:4" x14ac:dyDescent="0.3">
      <c r="A1111" s="70"/>
      <c r="B1111" s="70"/>
      <c r="D1111" s="101" t="str">
        <f t="shared" si="17"/>
        <v xml:space="preserve"> </v>
      </c>
    </row>
    <row r="1112" spans="1:4" x14ac:dyDescent="0.3">
      <c r="A1112" s="70"/>
      <c r="B1112" s="70"/>
      <c r="D1112" s="101" t="str">
        <f t="shared" si="17"/>
        <v xml:space="preserve"> </v>
      </c>
    </row>
    <row r="1113" spans="1:4" x14ac:dyDescent="0.3">
      <c r="A1113" s="70"/>
      <c r="B1113" s="70"/>
      <c r="D1113" s="101" t="str">
        <f t="shared" si="17"/>
        <v xml:space="preserve"> </v>
      </c>
    </row>
    <row r="1114" spans="1:4" x14ac:dyDescent="0.3">
      <c r="A1114" s="70"/>
      <c r="B1114" s="70"/>
      <c r="D1114" s="101" t="str">
        <f t="shared" si="17"/>
        <v xml:space="preserve"> </v>
      </c>
    </row>
    <row r="1115" spans="1:4" x14ac:dyDescent="0.3">
      <c r="A1115" s="70"/>
      <c r="B1115" s="70"/>
      <c r="D1115" s="101" t="str">
        <f t="shared" si="17"/>
        <v xml:space="preserve"> </v>
      </c>
    </row>
    <row r="1116" spans="1:4" x14ac:dyDescent="0.3">
      <c r="A1116" s="70"/>
      <c r="B1116" s="70"/>
      <c r="D1116" s="101" t="str">
        <f t="shared" si="17"/>
        <v xml:space="preserve"> </v>
      </c>
    </row>
    <row r="1117" spans="1:4" x14ac:dyDescent="0.3">
      <c r="A1117" s="70"/>
      <c r="B1117" s="70"/>
      <c r="D1117" s="101" t="str">
        <f t="shared" si="17"/>
        <v xml:space="preserve"> </v>
      </c>
    </row>
    <row r="1118" spans="1:4" x14ac:dyDescent="0.3">
      <c r="A1118" s="70"/>
      <c r="B1118" s="70"/>
      <c r="D1118" s="101" t="str">
        <f t="shared" si="17"/>
        <v xml:space="preserve"> </v>
      </c>
    </row>
    <row r="1119" spans="1:4" x14ac:dyDescent="0.3">
      <c r="A1119" s="70"/>
      <c r="B1119" s="70"/>
      <c r="D1119" s="101" t="str">
        <f t="shared" si="17"/>
        <v xml:space="preserve"> </v>
      </c>
    </row>
    <row r="1120" spans="1:4" x14ac:dyDescent="0.3">
      <c r="A1120" s="70"/>
      <c r="B1120" s="70"/>
      <c r="D1120" s="101" t="str">
        <f t="shared" si="17"/>
        <v xml:space="preserve"> </v>
      </c>
    </row>
    <row r="1121" spans="1:4" x14ac:dyDescent="0.3">
      <c r="A1121" s="70"/>
      <c r="B1121" s="70"/>
      <c r="D1121" s="101" t="str">
        <f t="shared" si="17"/>
        <v xml:space="preserve"> </v>
      </c>
    </row>
    <row r="1122" spans="1:4" x14ac:dyDescent="0.3">
      <c r="A1122" s="70"/>
      <c r="B1122" s="70"/>
      <c r="D1122" s="101" t="str">
        <f t="shared" si="17"/>
        <v xml:space="preserve"> </v>
      </c>
    </row>
    <row r="1123" spans="1:4" x14ac:dyDescent="0.3">
      <c r="A1123" s="70"/>
      <c r="B1123" s="70"/>
      <c r="D1123" s="101" t="str">
        <f t="shared" si="17"/>
        <v xml:space="preserve"> </v>
      </c>
    </row>
    <row r="1124" spans="1:4" x14ac:dyDescent="0.3">
      <c r="A1124" s="70"/>
      <c r="B1124" s="70"/>
      <c r="D1124" s="101" t="str">
        <f t="shared" si="17"/>
        <v xml:space="preserve"> </v>
      </c>
    </row>
    <row r="1125" spans="1:4" x14ac:dyDescent="0.3">
      <c r="A1125" s="70"/>
      <c r="B1125" s="70"/>
      <c r="D1125" s="101" t="str">
        <f t="shared" si="17"/>
        <v xml:space="preserve"> </v>
      </c>
    </row>
    <row r="1126" spans="1:4" x14ac:dyDescent="0.3">
      <c r="A1126" s="70"/>
      <c r="B1126" s="70"/>
      <c r="D1126" s="101" t="str">
        <f t="shared" si="17"/>
        <v xml:space="preserve"> </v>
      </c>
    </row>
    <row r="1127" spans="1:4" x14ac:dyDescent="0.3">
      <c r="A1127" s="70"/>
      <c r="B1127" s="70"/>
      <c r="D1127" s="101" t="str">
        <f t="shared" si="17"/>
        <v xml:space="preserve"> </v>
      </c>
    </row>
    <row r="1128" spans="1:4" x14ac:dyDescent="0.3">
      <c r="A1128" s="70"/>
      <c r="B1128" s="70"/>
      <c r="D1128" s="101" t="str">
        <f t="shared" si="17"/>
        <v xml:space="preserve"> </v>
      </c>
    </row>
    <row r="1129" spans="1:4" x14ac:dyDescent="0.3">
      <c r="A1129" s="70"/>
      <c r="B1129" s="70"/>
      <c r="D1129" s="101" t="str">
        <f t="shared" si="17"/>
        <v xml:space="preserve"> </v>
      </c>
    </row>
    <row r="1130" spans="1:4" x14ac:dyDescent="0.3">
      <c r="A1130" s="70"/>
      <c r="B1130" s="70"/>
      <c r="D1130" s="101" t="str">
        <f t="shared" si="17"/>
        <v xml:space="preserve"> </v>
      </c>
    </row>
    <row r="1131" spans="1:4" x14ac:dyDescent="0.3">
      <c r="A1131" s="70"/>
      <c r="B1131" s="70"/>
      <c r="D1131" s="101" t="str">
        <f t="shared" si="17"/>
        <v xml:space="preserve"> </v>
      </c>
    </row>
    <row r="1132" spans="1:4" x14ac:dyDescent="0.3">
      <c r="A1132" s="70"/>
      <c r="B1132" s="70"/>
      <c r="D1132" s="101" t="str">
        <f t="shared" si="17"/>
        <v xml:space="preserve"> </v>
      </c>
    </row>
    <row r="1133" spans="1:4" x14ac:dyDescent="0.3">
      <c r="A1133" s="70"/>
      <c r="B1133" s="70"/>
      <c r="D1133" s="101" t="str">
        <f t="shared" si="17"/>
        <v xml:space="preserve"> </v>
      </c>
    </row>
    <row r="1134" spans="1:4" x14ac:dyDescent="0.3">
      <c r="A1134" s="70"/>
      <c r="B1134" s="70"/>
      <c r="D1134" s="101" t="str">
        <f t="shared" si="17"/>
        <v xml:space="preserve"> </v>
      </c>
    </row>
    <row r="1135" spans="1:4" x14ac:dyDescent="0.3">
      <c r="A1135" s="70"/>
      <c r="B1135" s="70"/>
      <c r="D1135" s="101" t="str">
        <f t="shared" si="17"/>
        <v xml:space="preserve"> </v>
      </c>
    </row>
    <row r="1136" spans="1:4" x14ac:dyDescent="0.3">
      <c r="A1136" s="70"/>
      <c r="B1136" s="70"/>
      <c r="D1136" s="101" t="str">
        <f t="shared" si="17"/>
        <v xml:space="preserve"> </v>
      </c>
    </row>
    <row r="1137" spans="1:4" x14ac:dyDescent="0.3">
      <c r="A1137" s="70"/>
      <c r="B1137" s="70"/>
      <c r="D1137" s="101" t="str">
        <f t="shared" si="17"/>
        <v xml:space="preserve"> </v>
      </c>
    </row>
    <row r="1138" spans="1:4" x14ac:dyDescent="0.3">
      <c r="A1138" s="70"/>
      <c r="B1138" s="70"/>
      <c r="D1138" s="101" t="str">
        <f t="shared" si="17"/>
        <v xml:space="preserve"> </v>
      </c>
    </row>
    <row r="1139" spans="1:4" x14ac:dyDescent="0.3">
      <c r="A1139" s="70"/>
      <c r="B1139" s="70"/>
      <c r="D1139" s="101" t="str">
        <f t="shared" si="17"/>
        <v xml:space="preserve"> </v>
      </c>
    </row>
    <row r="1140" spans="1:4" x14ac:dyDescent="0.3">
      <c r="A1140" s="70"/>
      <c r="B1140" s="70"/>
      <c r="D1140" s="101" t="str">
        <f t="shared" si="17"/>
        <v xml:space="preserve"> </v>
      </c>
    </row>
    <row r="1141" spans="1:4" x14ac:dyDescent="0.3">
      <c r="A1141" s="70"/>
      <c r="B1141" s="70"/>
      <c r="D1141" s="101" t="str">
        <f t="shared" si="17"/>
        <v xml:space="preserve"> </v>
      </c>
    </row>
    <row r="1142" spans="1:4" x14ac:dyDescent="0.3">
      <c r="A1142" s="70"/>
      <c r="B1142" s="70"/>
      <c r="D1142" s="101" t="str">
        <f t="shared" si="17"/>
        <v xml:space="preserve"> </v>
      </c>
    </row>
    <row r="1143" spans="1:4" x14ac:dyDescent="0.3">
      <c r="A1143" s="70"/>
      <c r="B1143" s="70"/>
      <c r="D1143" s="101" t="str">
        <f t="shared" si="17"/>
        <v xml:space="preserve"> </v>
      </c>
    </row>
    <row r="1144" spans="1:4" x14ac:dyDescent="0.3">
      <c r="A1144" s="70"/>
      <c r="B1144" s="70"/>
      <c r="D1144" s="101" t="str">
        <f t="shared" si="17"/>
        <v xml:space="preserve"> </v>
      </c>
    </row>
    <row r="1145" spans="1:4" x14ac:dyDescent="0.3">
      <c r="A1145" s="70"/>
      <c r="B1145" s="70"/>
      <c r="D1145" s="101" t="str">
        <f t="shared" si="17"/>
        <v xml:space="preserve"> </v>
      </c>
    </row>
    <row r="1146" spans="1:4" x14ac:dyDescent="0.3">
      <c r="A1146" s="70"/>
      <c r="B1146" s="70"/>
      <c r="D1146" s="101" t="str">
        <f t="shared" si="17"/>
        <v xml:space="preserve"> </v>
      </c>
    </row>
    <row r="1147" spans="1:4" x14ac:dyDescent="0.3">
      <c r="A1147" s="70"/>
      <c r="B1147" s="70"/>
      <c r="D1147" s="101" t="str">
        <f t="shared" si="17"/>
        <v xml:space="preserve"> </v>
      </c>
    </row>
    <row r="1148" spans="1:4" x14ac:dyDescent="0.3">
      <c r="A1148" s="70"/>
      <c r="B1148" s="70"/>
      <c r="D1148" s="101" t="str">
        <f t="shared" si="17"/>
        <v xml:space="preserve"> </v>
      </c>
    </row>
    <row r="1149" spans="1:4" x14ac:dyDescent="0.3">
      <c r="A1149" s="70"/>
      <c r="B1149" s="70"/>
      <c r="D1149" s="101" t="str">
        <f t="shared" si="17"/>
        <v xml:space="preserve"> </v>
      </c>
    </row>
    <row r="1150" spans="1:4" x14ac:dyDescent="0.3">
      <c r="A1150" s="70"/>
      <c r="B1150" s="70"/>
      <c r="D1150" s="101" t="str">
        <f t="shared" si="17"/>
        <v xml:space="preserve"> </v>
      </c>
    </row>
    <row r="1151" spans="1:4" x14ac:dyDescent="0.3">
      <c r="A1151" s="70"/>
      <c r="B1151" s="70"/>
      <c r="D1151" s="101" t="str">
        <f t="shared" si="17"/>
        <v xml:space="preserve"> </v>
      </c>
    </row>
    <row r="1152" spans="1:4" x14ac:dyDescent="0.3">
      <c r="A1152" s="70"/>
      <c r="B1152" s="70"/>
      <c r="D1152" s="101" t="str">
        <f t="shared" si="17"/>
        <v xml:space="preserve"> </v>
      </c>
    </row>
    <row r="1153" spans="1:4" x14ac:dyDescent="0.3">
      <c r="A1153" s="70"/>
      <c r="B1153" s="70"/>
      <c r="D1153" s="101" t="str">
        <f t="shared" si="17"/>
        <v xml:space="preserve"> </v>
      </c>
    </row>
    <row r="1154" spans="1:4" x14ac:dyDescent="0.3">
      <c r="A1154" s="70"/>
      <c r="B1154" s="70"/>
      <c r="D1154" s="101" t="str">
        <f t="shared" ref="D1154:D1217" si="18">A1154&amp;" "&amp;B1154</f>
        <v xml:space="preserve"> </v>
      </c>
    </row>
    <row r="1155" spans="1:4" x14ac:dyDescent="0.3">
      <c r="A1155" s="70"/>
      <c r="B1155" s="70"/>
      <c r="D1155" s="101" t="str">
        <f t="shared" si="18"/>
        <v xml:space="preserve"> </v>
      </c>
    </row>
    <row r="1156" spans="1:4" x14ac:dyDescent="0.3">
      <c r="A1156" s="70"/>
      <c r="B1156" s="70"/>
      <c r="D1156" s="101" t="str">
        <f t="shared" si="18"/>
        <v xml:space="preserve"> </v>
      </c>
    </row>
    <row r="1157" spans="1:4" x14ac:dyDescent="0.3">
      <c r="A1157" s="70"/>
      <c r="B1157" s="70"/>
      <c r="D1157" s="101" t="str">
        <f t="shared" si="18"/>
        <v xml:space="preserve"> </v>
      </c>
    </row>
    <row r="1158" spans="1:4" x14ac:dyDescent="0.3">
      <c r="A1158" s="70"/>
      <c r="B1158" s="70"/>
      <c r="D1158" s="101" t="str">
        <f t="shared" si="18"/>
        <v xml:space="preserve"> </v>
      </c>
    </row>
    <row r="1159" spans="1:4" x14ac:dyDescent="0.3">
      <c r="A1159" s="70"/>
      <c r="B1159" s="70"/>
      <c r="D1159" s="101" t="str">
        <f t="shared" si="18"/>
        <v xml:space="preserve"> </v>
      </c>
    </row>
    <row r="1160" spans="1:4" x14ac:dyDescent="0.3">
      <c r="A1160" s="70"/>
      <c r="B1160" s="70"/>
      <c r="D1160" s="101" t="str">
        <f t="shared" si="18"/>
        <v xml:space="preserve"> </v>
      </c>
    </row>
    <row r="1161" spans="1:4" x14ac:dyDescent="0.3">
      <c r="A1161" s="70"/>
      <c r="B1161" s="70"/>
      <c r="D1161" s="101" t="str">
        <f t="shared" si="18"/>
        <v xml:space="preserve"> </v>
      </c>
    </row>
    <row r="1162" spans="1:4" x14ac:dyDescent="0.3">
      <c r="A1162" s="70"/>
      <c r="B1162" s="70"/>
      <c r="D1162" s="101" t="str">
        <f t="shared" si="18"/>
        <v xml:space="preserve"> </v>
      </c>
    </row>
    <row r="1163" spans="1:4" x14ac:dyDescent="0.3">
      <c r="A1163" s="70"/>
      <c r="B1163" s="70"/>
      <c r="D1163" s="101" t="str">
        <f t="shared" si="18"/>
        <v xml:space="preserve"> </v>
      </c>
    </row>
    <row r="1164" spans="1:4" x14ac:dyDescent="0.3">
      <c r="A1164" s="70"/>
      <c r="B1164" s="70"/>
      <c r="D1164" s="101" t="str">
        <f t="shared" si="18"/>
        <v xml:space="preserve"> </v>
      </c>
    </row>
    <row r="1165" spans="1:4" x14ac:dyDescent="0.3">
      <c r="A1165" s="70"/>
      <c r="B1165" s="70"/>
      <c r="D1165" s="101" t="str">
        <f t="shared" si="18"/>
        <v xml:space="preserve"> </v>
      </c>
    </row>
    <row r="1166" spans="1:4" x14ac:dyDescent="0.3">
      <c r="A1166" s="70"/>
      <c r="B1166" s="70"/>
      <c r="D1166" s="101" t="str">
        <f t="shared" si="18"/>
        <v xml:space="preserve"> </v>
      </c>
    </row>
    <row r="1167" spans="1:4" x14ac:dyDescent="0.3">
      <c r="A1167" s="70"/>
      <c r="B1167" s="70"/>
      <c r="D1167" s="101" t="str">
        <f t="shared" si="18"/>
        <v xml:space="preserve"> </v>
      </c>
    </row>
    <row r="1168" spans="1:4" x14ac:dyDescent="0.3">
      <c r="A1168" s="70"/>
      <c r="B1168" s="70"/>
      <c r="D1168" s="101" t="str">
        <f t="shared" si="18"/>
        <v xml:space="preserve"> </v>
      </c>
    </row>
    <row r="1169" spans="1:4" x14ac:dyDescent="0.3">
      <c r="A1169" s="70"/>
      <c r="B1169" s="70"/>
      <c r="D1169" s="101" t="str">
        <f t="shared" si="18"/>
        <v xml:space="preserve"> </v>
      </c>
    </row>
    <row r="1170" spans="1:4" x14ac:dyDescent="0.3">
      <c r="A1170" s="70"/>
      <c r="B1170" s="70"/>
      <c r="D1170" s="101" t="str">
        <f t="shared" si="18"/>
        <v xml:space="preserve"> </v>
      </c>
    </row>
    <row r="1171" spans="1:4" x14ac:dyDescent="0.3">
      <c r="A1171" s="70"/>
      <c r="B1171" s="70"/>
      <c r="D1171" s="101" t="str">
        <f t="shared" si="18"/>
        <v xml:space="preserve"> </v>
      </c>
    </row>
    <row r="1172" spans="1:4" x14ac:dyDescent="0.3">
      <c r="A1172" s="70"/>
      <c r="B1172" s="70"/>
      <c r="D1172" s="101" t="str">
        <f t="shared" si="18"/>
        <v xml:space="preserve"> </v>
      </c>
    </row>
    <row r="1173" spans="1:4" x14ac:dyDescent="0.3">
      <c r="A1173" s="70"/>
      <c r="B1173" s="70"/>
      <c r="D1173" s="101" t="str">
        <f t="shared" si="18"/>
        <v xml:space="preserve"> </v>
      </c>
    </row>
    <row r="1174" spans="1:4" x14ac:dyDescent="0.3">
      <c r="A1174" s="70"/>
      <c r="B1174" s="70"/>
      <c r="D1174" s="101" t="str">
        <f t="shared" si="18"/>
        <v xml:space="preserve"> </v>
      </c>
    </row>
    <row r="1175" spans="1:4" x14ac:dyDescent="0.3">
      <c r="A1175" s="70"/>
      <c r="B1175" s="70"/>
      <c r="D1175" s="101" t="str">
        <f t="shared" si="18"/>
        <v xml:space="preserve"> </v>
      </c>
    </row>
    <row r="1176" spans="1:4" x14ac:dyDescent="0.3">
      <c r="A1176" s="70"/>
      <c r="B1176" s="70"/>
      <c r="D1176" s="101" t="str">
        <f t="shared" si="18"/>
        <v xml:space="preserve"> </v>
      </c>
    </row>
    <row r="1177" spans="1:4" x14ac:dyDescent="0.3">
      <c r="A1177" s="70"/>
      <c r="B1177" s="70"/>
      <c r="D1177" s="101" t="str">
        <f t="shared" si="18"/>
        <v xml:space="preserve"> </v>
      </c>
    </row>
    <row r="1178" spans="1:4" x14ac:dyDescent="0.3">
      <c r="A1178" s="70"/>
      <c r="B1178" s="70"/>
      <c r="D1178" s="101" t="str">
        <f t="shared" si="18"/>
        <v xml:space="preserve"> </v>
      </c>
    </row>
    <row r="1179" spans="1:4" x14ac:dyDescent="0.3">
      <c r="A1179" s="70"/>
      <c r="B1179" s="70"/>
      <c r="D1179" s="101" t="str">
        <f t="shared" si="18"/>
        <v xml:space="preserve"> </v>
      </c>
    </row>
    <row r="1180" spans="1:4" x14ac:dyDescent="0.3">
      <c r="A1180" s="70"/>
      <c r="B1180" s="70"/>
      <c r="D1180" s="101" t="str">
        <f t="shared" si="18"/>
        <v xml:space="preserve"> </v>
      </c>
    </row>
    <row r="1181" spans="1:4" x14ac:dyDescent="0.3">
      <c r="A1181" s="70"/>
      <c r="B1181" s="70"/>
      <c r="D1181" s="101" t="str">
        <f t="shared" si="18"/>
        <v xml:space="preserve"> </v>
      </c>
    </row>
    <row r="1182" spans="1:4" x14ac:dyDescent="0.3">
      <c r="A1182" s="70"/>
      <c r="B1182" s="70"/>
      <c r="D1182" s="101" t="str">
        <f t="shared" si="18"/>
        <v xml:space="preserve"> </v>
      </c>
    </row>
    <row r="1183" spans="1:4" x14ac:dyDescent="0.3">
      <c r="A1183" s="70"/>
      <c r="B1183" s="70"/>
      <c r="D1183" s="101" t="str">
        <f t="shared" si="18"/>
        <v xml:space="preserve"> </v>
      </c>
    </row>
    <row r="1184" spans="1:4" x14ac:dyDescent="0.3">
      <c r="A1184" s="70"/>
      <c r="B1184" s="70"/>
      <c r="D1184" s="101" t="str">
        <f t="shared" si="18"/>
        <v xml:space="preserve"> </v>
      </c>
    </row>
    <row r="1185" spans="1:4" x14ac:dyDescent="0.3">
      <c r="A1185" s="70"/>
      <c r="B1185" s="70"/>
      <c r="D1185" s="101" t="str">
        <f t="shared" si="18"/>
        <v xml:space="preserve"> </v>
      </c>
    </row>
    <row r="1186" spans="1:4" x14ac:dyDescent="0.3">
      <c r="A1186" s="70"/>
      <c r="B1186" s="70"/>
      <c r="D1186" s="101" t="str">
        <f t="shared" si="18"/>
        <v xml:space="preserve"> </v>
      </c>
    </row>
    <row r="1187" spans="1:4" x14ac:dyDescent="0.3">
      <c r="A1187" s="70"/>
      <c r="B1187" s="70"/>
      <c r="D1187" s="101" t="str">
        <f t="shared" si="18"/>
        <v xml:space="preserve"> </v>
      </c>
    </row>
    <row r="1188" spans="1:4" x14ac:dyDescent="0.3">
      <c r="A1188" s="70"/>
      <c r="B1188" s="70"/>
      <c r="D1188" s="101" t="str">
        <f t="shared" si="18"/>
        <v xml:space="preserve"> </v>
      </c>
    </row>
    <row r="1189" spans="1:4" x14ac:dyDescent="0.3">
      <c r="A1189" s="70"/>
      <c r="B1189" s="70"/>
      <c r="D1189" s="101" t="str">
        <f t="shared" si="18"/>
        <v xml:space="preserve"> </v>
      </c>
    </row>
    <row r="1190" spans="1:4" x14ac:dyDescent="0.3">
      <c r="A1190" s="70"/>
      <c r="B1190" s="70"/>
      <c r="D1190" s="101" t="str">
        <f t="shared" si="18"/>
        <v xml:space="preserve"> </v>
      </c>
    </row>
    <row r="1191" spans="1:4" x14ac:dyDescent="0.3">
      <c r="A1191" s="70"/>
      <c r="B1191" s="70"/>
      <c r="D1191" s="101" t="str">
        <f t="shared" si="18"/>
        <v xml:space="preserve"> </v>
      </c>
    </row>
    <row r="1192" spans="1:4" x14ac:dyDescent="0.3">
      <c r="A1192" s="70"/>
      <c r="B1192" s="70"/>
      <c r="D1192" s="101" t="str">
        <f t="shared" si="18"/>
        <v xml:space="preserve"> </v>
      </c>
    </row>
    <row r="1193" spans="1:4" x14ac:dyDescent="0.3">
      <c r="A1193" s="70"/>
      <c r="B1193" s="70"/>
      <c r="D1193" s="101" t="str">
        <f t="shared" si="18"/>
        <v xml:space="preserve"> </v>
      </c>
    </row>
    <row r="1194" spans="1:4" x14ac:dyDescent="0.3">
      <c r="A1194" s="70"/>
      <c r="B1194" s="70"/>
      <c r="D1194" s="101" t="str">
        <f t="shared" si="18"/>
        <v xml:space="preserve"> </v>
      </c>
    </row>
    <row r="1195" spans="1:4" x14ac:dyDescent="0.3">
      <c r="A1195" s="70"/>
      <c r="B1195" s="70"/>
      <c r="D1195" s="101" t="str">
        <f t="shared" si="18"/>
        <v xml:space="preserve"> </v>
      </c>
    </row>
    <row r="1196" spans="1:4" x14ac:dyDescent="0.3">
      <c r="A1196" s="70"/>
      <c r="B1196" s="70"/>
      <c r="D1196" s="101" t="str">
        <f t="shared" si="18"/>
        <v xml:space="preserve"> </v>
      </c>
    </row>
    <row r="1197" spans="1:4" x14ac:dyDescent="0.3">
      <c r="A1197" s="70"/>
      <c r="B1197" s="70"/>
      <c r="D1197" s="101" t="str">
        <f t="shared" si="18"/>
        <v xml:space="preserve"> </v>
      </c>
    </row>
    <row r="1198" spans="1:4" x14ac:dyDescent="0.3">
      <c r="A1198" s="70"/>
      <c r="B1198" s="70"/>
      <c r="D1198" s="101" t="str">
        <f t="shared" si="18"/>
        <v xml:space="preserve"> </v>
      </c>
    </row>
    <row r="1199" spans="1:4" x14ac:dyDescent="0.3">
      <c r="A1199" s="70"/>
      <c r="B1199" s="70"/>
      <c r="D1199" s="101" t="str">
        <f t="shared" si="18"/>
        <v xml:space="preserve"> </v>
      </c>
    </row>
    <row r="1200" spans="1:4" x14ac:dyDescent="0.3">
      <c r="A1200" s="70"/>
      <c r="B1200" s="70"/>
      <c r="D1200" s="101" t="str">
        <f t="shared" si="18"/>
        <v xml:space="preserve"> </v>
      </c>
    </row>
    <row r="1201" spans="1:4" x14ac:dyDescent="0.3">
      <c r="A1201" s="70"/>
      <c r="B1201" s="70"/>
      <c r="D1201" s="101" t="str">
        <f t="shared" si="18"/>
        <v xml:space="preserve"> </v>
      </c>
    </row>
    <row r="1202" spans="1:4" x14ac:dyDescent="0.3">
      <c r="A1202" s="70"/>
      <c r="B1202" s="70"/>
      <c r="D1202" s="101" t="str">
        <f t="shared" si="18"/>
        <v xml:space="preserve"> </v>
      </c>
    </row>
    <row r="1203" spans="1:4" x14ac:dyDescent="0.3">
      <c r="A1203" s="70"/>
      <c r="B1203" s="70"/>
      <c r="D1203" s="101" t="str">
        <f t="shared" si="18"/>
        <v xml:space="preserve"> </v>
      </c>
    </row>
    <row r="1204" spans="1:4" x14ac:dyDescent="0.3">
      <c r="A1204" s="70"/>
      <c r="B1204" s="70"/>
      <c r="D1204" s="101" t="str">
        <f t="shared" si="18"/>
        <v xml:space="preserve"> </v>
      </c>
    </row>
    <row r="1205" spans="1:4" x14ac:dyDescent="0.3">
      <c r="A1205" s="70"/>
      <c r="B1205" s="70"/>
      <c r="D1205" s="101" t="str">
        <f t="shared" si="18"/>
        <v xml:space="preserve"> </v>
      </c>
    </row>
    <row r="1206" spans="1:4" x14ac:dyDescent="0.3">
      <c r="A1206" s="70"/>
      <c r="B1206" s="70"/>
      <c r="D1206" s="101" t="str">
        <f t="shared" si="18"/>
        <v xml:space="preserve"> </v>
      </c>
    </row>
    <row r="1207" spans="1:4" x14ac:dyDescent="0.3">
      <c r="A1207" s="70"/>
      <c r="B1207" s="70"/>
      <c r="D1207" s="101" t="str">
        <f t="shared" si="18"/>
        <v xml:space="preserve"> </v>
      </c>
    </row>
    <row r="1208" spans="1:4" x14ac:dyDescent="0.3">
      <c r="A1208" s="70"/>
      <c r="B1208" s="70"/>
      <c r="D1208" s="101" t="str">
        <f t="shared" si="18"/>
        <v xml:space="preserve"> </v>
      </c>
    </row>
    <row r="1209" spans="1:4" x14ac:dyDescent="0.3">
      <c r="A1209" s="70"/>
      <c r="B1209" s="70"/>
      <c r="D1209" s="101" t="str">
        <f t="shared" si="18"/>
        <v xml:space="preserve"> </v>
      </c>
    </row>
    <row r="1210" spans="1:4" x14ac:dyDescent="0.3">
      <c r="A1210" s="70"/>
      <c r="B1210" s="70"/>
      <c r="D1210" s="101" t="str">
        <f t="shared" si="18"/>
        <v xml:space="preserve"> </v>
      </c>
    </row>
    <row r="1211" spans="1:4" x14ac:dyDescent="0.3">
      <c r="A1211" s="70"/>
      <c r="B1211" s="70"/>
      <c r="D1211" s="101" t="str">
        <f t="shared" si="18"/>
        <v xml:space="preserve"> </v>
      </c>
    </row>
    <row r="1212" spans="1:4" x14ac:dyDescent="0.3">
      <c r="A1212" s="70"/>
      <c r="B1212" s="70"/>
      <c r="D1212" s="101" t="str">
        <f t="shared" si="18"/>
        <v xml:space="preserve"> </v>
      </c>
    </row>
    <row r="1213" spans="1:4" x14ac:dyDescent="0.3">
      <c r="A1213" s="70"/>
      <c r="B1213" s="70"/>
      <c r="D1213" s="101" t="str">
        <f t="shared" si="18"/>
        <v xml:space="preserve"> </v>
      </c>
    </row>
    <row r="1214" spans="1:4" x14ac:dyDescent="0.3">
      <c r="A1214" s="70"/>
      <c r="B1214" s="70"/>
      <c r="D1214" s="101" t="str">
        <f t="shared" si="18"/>
        <v xml:space="preserve"> </v>
      </c>
    </row>
    <row r="1215" spans="1:4" x14ac:dyDescent="0.3">
      <c r="A1215" s="70"/>
      <c r="B1215" s="70"/>
      <c r="D1215" s="101" t="str">
        <f t="shared" si="18"/>
        <v xml:space="preserve"> </v>
      </c>
    </row>
    <row r="1216" spans="1:4" x14ac:dyDescent="0.3">
      <c r="A1216" s="70"/>
      <c r="B1216" s="70"/>
      <c r="D1216" s="101" t="str">
        <f t="shared" si="18"/>
        <v xml:space="preserve"> </v>
      </c>
    </row>
    <row r="1217" spans="1:4" x14ac:dyDescent="0.3">
      <c r="A1217" s="70"/>
      <c r="B1217" s="70"/>
      <c r="D1217" s="101" t="str">
        <f t="shared" si="18"/>
        <v xml:space="preserve"> </v>
      </c>
    </row>
    <row r="1218" spans="1:4" x14ac:dyDescent="0.3">
      <c r="A1218" s="70"/>
      <c r="B1218" s="70"/>
      <c r="D1218" s="101" t="str">
        <f t="shared" ref="D1218:D1281" si="19">A1218&amp;" "&amp;B1218</f>
        <v xml:space="preserve"> </v>
      </c>
    </row>
    <row r="1219" spans="1:4" x14ac:dyDescent="0.3">
      <c r="A1219" s="70"/>
      <c r="B1219" s="70"/>
      <c r="D1219" s="101" t="str">
        <f t="shared" si="19"/>
        <v xml:space="preserve"> </v>
      </c>
    </row>
    <row r="1220" spans="1:4" x14ac:dyDescent="0.3">
      <c r="A1220" s="70"/>
      <c r="B1220" s="70"/>
      <c r="D1220" s="101" t="str">
        <f t="shared" si="19"/>
        <v xml:space="preserve"> </v>
      </c>
    </row>
    <row r="1221" spans="1:4" x14ac:dyDescent="0.3">
      <c r="A1221" s="70"/>
      <c r="B1221" s="70"/>
      <c r="D1221" s="101" t="str">
        <f t="shared" si="19"/>
        <v xml:space="preserve"> </v>
      </c>
    </row>
    <row r="1222" spans="1:4" x14ac:dyDescent="0.3">
      <c r="A1222" s="70"/>
      <c r="B1222" s="70"/>
      <c r="D1222" s="101" t="str">
        <f t="shared" si="19"/>
        <v xml:space="preserve"> </v>
      </c>
    </row>
    <row r="1223" spans="1:4" x14ac:dyDescent="0.3">
      <c r="A1223" s="70"/>
      <c r="B1223" s="70"/>
      <c r="D1223" s="101" t="str">
        <f t="shared" si="19"/>
        <v xml:space="preserve"> </v>
      </c>
    </row>
    <row r="1224" spans="1:4" x14ac:dyDescent="0.3">
      <c r="A1224" s="70"/>
      <c r="B1224" s="70"/>
      <c r="D1224" s="101" t="str">
        <f t="shared" si="19"/>
        <v xml:space="preserve"> </v>
      </c>
    </row>
    <row r="1225" spans="1:4" x14ac:dyDescent="0.3">
      <c r="A1225" s="70"/>
      <c r="B1225" s="70"/>
      <c r="D1225" s="101" t="str">
        <f t="shared" si="19"/>
        <v xml:space="preserve"> </v>
      </c>
    </row>
    <row r="1226" spans="1:4" x14ac:dyDescent="0.3">
      <c r="A1226" s="70"/>
      <c r="B1226" s="70"/>
      <c r="D1226" s="101" t="str">
        <f t="shared" si="19"/>
        <v xml:space="preserve"> </v>
      </c>
    </row>
    <row r="1227" spans="1:4" x14ac:dyDescent="0.3">
      <c r="A1227" s="70"/>
      <c r="B1227" s="70"/>
      <c r="D1227" s="101" t="str">
        <f t="shared" si="19"/>
        <v xml:space="preserve"> </v>
      </c>
    </row>
    <row r="1228" spans="1:4" x14ac:dyDescent="0.3">
      <c r="A1228" s="70"/>
      <c r="B1228" s="70"/>
      <c r="D1228" s="101" t="str">
        <f t="shared" si="19"/>
        <v xml:space="preserve"> </v>
      </c>
    </row>
    <row r="1229" spans="1:4" x14ac:dyDescent="0.3">
      <c r="A1229" s="70"/>
      <c r="B1229" s="70"/>
      <c r="D1229" s="101" t="str">
        <f t="shared" si="19"/>
        <v xml:space="preserve"> </v>
      </c>
    </row>
    <row r="1230" spans="1:4" x14ac:dyDescent="0.3">
      <c r="A1230" s="70"/>
      <c r="B1230" s="70"/>
      <c r="D1230" s="101" t="str">
        <f t="shared" si="19"/>
        <v xml:space="preserve"> </v>
      </c>
    </row>
    <row r="1231" spans="1:4" x14ac:dyDescent="0.3">
      <c r="A1231" s="70"/>
      <c r="B1231" s="70"/>
      <c r="D1231" s="101" t="str">
        <f t="shared" si="19"/>
        <v xml:space="preserve"> </v>
      </c>
    </row>
    <row r="1232" spans="1:4" x14ac:dyDescent="0.3">
      <c r="A1232" s="70"/>
      <c r="B1232" s="70"/>
      <c r="D1232" s="101" t="str">
        <f t="shared" si="19"/>
        <v xml:space="preserve"> </v>
      </c>
    </row>
    <row r="1233" spans="1:4" x14ac:dyDescent="0.3">
      <c r="A1233" s="70"/>
      <c r="B1233" s="70"/>
      <c r="D1233" s="101" t="str">
        <f t="shared" si="19"/>
        <v xml:space="preserve"> </v>
      </c>
    </row>
    <row r="1234" spans="1:4" x14ac:dyDescent="0.3">
      <c r="A1234" s="70"/>
      <c r="B1234" s="70"/>
      <c r="D1234" s="101" t="str">
        <f t="shared" si="19"/>
        <v xml:space="preserve"> </v>
      </c>
    </row>
    <row r="1235" spans="1:4" x14ac:dyDescent="0.3">
      <c r="A1235" s="70"/>
      <c r="B1235" s="70"/>
      <c r="D1235" s="101" t="str">
        <f t="shared" si="19"/>
        <v xml:space="preserve"> </v>
      </c>
    </row>
    <row r="1236" spans="1:4" x14ac:dyDescent="0.3">
      <c r="A1236" s="70"/>
      <c r="B1236" s="70"/>
      <c r="D1236" s="101" t="str">
        <f t="shared" si="19"/>
        <v xml:space="preserve"> </v>
      </c>
    </row>
    <row r="1237" spans="1:4" x14ac:dyDescent="0.3">
      <c r="A1237" s="70"/>
      <c r="B1237" s="70"/>
      <c r="D1237" s="101" t="str">
        <f t="shared" si="19"/>
        <v xml:space="preserve"> </v>
      </c>
    </row>
    <row r="1238" spans="1:4" x14ac:dyDescent="0.3">
      <c r="A1238" s="70"/>
      <c r="B1238" s="70"/>
      <c r="D1238" s="101" t="str">
        <f t="shared" si="19"/>
        <v xml:space="preserve"> </v>
      </c>
    </row>
    <row r="1239" spans="1:4" x14ac:dyDescent="0.3">
      <c r="A1239" s="70"/>
      <c r="B1239" s="70"/>
      <c r="D1239" s="101" t="str">
        <f t="shared" si="19"/>
        <v xml:space="preserve"> </v>
      </c>
    </row>
    <row r="1240" spans="1:4" x14ac:dyDescent="0.3">
      <c r="A1240" s="70"/>
      <c r="B1240" s="70"/>
      <c r="D1240" s="101" t="str">
        <f t="shared" si="19"/>
        <v xml:space="preserve"> </v>
      </c>
    </row>
    <row r="1241" spans="1:4" x14ac:dyDescent="0.3">
      <c r="A1241" s="70"/>
      <c r="B1241" s="70"/>
      <c r="D1241" s="101" t="str">
        <f t="shared" si="19"/>
        <v xml:space="preserve"> </v>
      </c>
    </row>
    <row r="1242" spans="1:4" x14ac:dyDescent="0.3">
      <c r="A1242" s="70"/>
      <c r="B1242" s="70"/>
      <c r="D1242" s="101" t="str">
        <f t="shared" si="19"/>
        <v xml:space="preserve"> </v>
      </c>
    </row>
    <row r="1243" spans="1:4" x14ac:dyDescent="0.3">
      <c r="A1243" s="70"/>
      <c r="B1243" s="70"/>
      <c r="D1243" s="101" t="str">
        <f t="shared" si="19"/>
        <v xml:space="preserve"> </v>
      </c>
    </row>
    <row r="1244" spans="1:4" x14ac:dyDescent="0.3">
      <c r="A1244" s="70"/>
      <c r="B1244" s="70"/>
      <c r="D1244" s="101" t="str">
        <f t="shared" si="19"/>
        <v xml:space="preserve"> </v>
      </c>
    </row>
    <row r="1245" spans="1:4" x14ac:dyDescent="0.3">
      <c r="A1245" s="70"/>
      <c r="B1245" s="70"/>
      <c r="D1245" s="101" t="str">
        <f t="shared" si="19"/>
        <v xml:space="preserve"> </v>
      </c>
    </row>
    <row r="1246" spans="1:4" x14ac:dyDescent="0.3">
      <c r="A1246" s="70"/>
      <c r="B1246" s="70"/>
      <c r="D1246" s="101" t="str">
        <f t="shared" si="19"/>
        <v xml:space="preserve"> </v>
      </c>
    </row>
    <row r="1247" spans="1:4" x14ac:dyDescent="0.3">
      <c r="A1247" s="70"/>
      <c r="B1247" s="70"/>
      <c r="D1247" s="101" t="str">
        <f t="shared" si="19"/>
        <v xml:space="preserve"> </v>
      </c>
    </row>
    <row r="1248" spans="1:4" x14ac:dyDescent="0.3">
      <c r="A1248" s="70"/>
      <c r="B1248" s="70"/>
      <c r="D1248" s="101" t="str">
        <f t="shared" si="19"/>
        <v xml:space="preserve"> </v>
      </c>
    </row>
    <row r="1249" spans="1:4" x14ac:dyDescent="0.3">
      <c r="A1249" s="70"/>
      <c r="B1249" s="70"/>
      <c r="D1249" s="101" t="str">
        <f t="shared" si="19"/>
        <v xml:space="preserve"> </v>
      </c>
    </row>
    <row r="1250" spans="1:4" x14ac:dyDescent="0.3">
      <c r="A1250" s="70"/>
      <c r="B1250" s="70"/>
      <c r="D1250" s="101" t="str">
        <f t="shared" si="19"/>
        <v xml:space="preserve"> </v>
      </c>
    </row>
    <row r="1251" spans="1:4" x14ac:dyDescent="0.3">
      <c r="A1251" s="70"/>
      <c r="B1251" s="70"/>
      <c r="D1251" s="101" t="str">
        <f t="shared" si="19"/>
        <v xml:space="preserve"> </v>
      </c>
    </row>
    <row r="1252" spans="1:4" x14ac:dyDescent="0.3">
      <c r="A1252" s="70"/>
      <c r="B1252" s="70"/>
      <c r="D1252" s="101" t="str">
        <f t="shared" si="19"/>
        <v xml:space="preserve"> </v>
      </c>
    </row>
    <row r="1253" spans="1:4" x14ac:dyDescent="0.3">
      <c r="A1253" s="70"/>
      <c r="B1253" s="70"/>
      <c r="D1253" s="101" t="str">
        <f t="shared" si="19"/>
        <v xml:space="preserve"> </v>
      </c>
    </row>
    <row r="1254" spans="1:4" x14ac:dyDescent="0.3">
      <c r="A1254" s="70"/>
      <c r="B1254" s="70"/>
      <c r="D1254" s="101" t="str">
        <f t="shared" si="19"/>
        <v xml:space="preserve"> </v>
      </c>
    </row>
    <row r="1255" spans="1:4" x14ac:dyDescent="0.3">
      <c r="A1255" s="70"/>
      <c r="B1255" s="70"/>
      <c r="D1255" s="101" t="str">
        <f t="shared" si="19"/>
        <v xml:space="preserve"> </v>
      </c>
    </row>
    <row r="1256" spans="1:4" x14ac:dyDescent="0.3">
      <c r="A1256" s="70"/>
      <c r="B1256" s="70"/>
      <c r="D1256" s="101" t="str">
        <f t="shared" si="19"/>
        <v xml:space="preserve"> </v>
      </c>
    </row>
    <row r="1257" spans="1:4" x14ac:dyDescent="0.3">
      <c r="A1257" s="70"/>
      <c r="B1257" s="70"/>
      <c r="D1257" s="101" t="str">
        <f t="shared" si="19"/>
        <v xml:space="preserve"> </v>
      </c>
    </row>
    <row r="1258" spans="1:4" x14ac:dyDescent="0.3">
      <c r="A1258" s="70"/>
      <c r="B1258" s="70"/>
      <c r="D1258" s="101" t="str">
        <f t="shared" si="19"/>
        <v xml:space="preserve"> </v>
      </c>
    </row>
    <row r="1259" spans="1:4" x14ac:dyDescent="0.3">
      <c r="A1259" s="70"/>
      <c r="B1259" s="70"/>
      <c r="D1259" s="101" t="str">
        <f t="shared" si="19"/>
        <v xml:space="preserve"> </v>
      </c>
    </row>
    <row r="1260" spans="1:4" x14ac:dyDescent="0.3">
      <c r="A1260" s="70"/>
      <c r="B1260" s="70"/>
      <c r="D1260" s="101" t="str">
        <f t="shared" si="19"/>
        <v xml:space="preserve"> </v>
      </c>
    </row>
    <row r="1261" spans="1:4" x14ac:dyDescent="0.3">
      <c r="A1261" s="70"/>
      <c r="B1261" s="70"/>
      <c r="D1261" s="101" t="str">
        <f t="shared" si="19"/>
        <v xml:space="preserve"> </v>
      </c>
    </row>
    <row r="1262" spans="1:4" x14ac:dyDescent="0.3">
      <c r="A1262" s="70"/>
      <c r="B1262" s="70"/>
      <c r="D1262" s="101" t="str">
        <f t="shared" si="19"/>
        <v xml:space="preserve"> </v>
      </c>
    </row>
    <row r="1263" spans="1:4" x14ac:dyDescent="0.3">
      <c r="A1263" s="70"/>
      <c r="B1263" s="70"/>
      <c r="D1263" s="101" t="str">
        <f t="shared" si="19"/>
        <v xml:space="preserve"> </v>
      </c>
    </row>
    <row r="1264" spans="1:4" x14ac:dyDescent="0.3">
      <c r="A1264" s="70"/>
      <c r="B1264" s="70"/>
      <c r="D1264" s="101" t="str">
        <f t="shared" si="19"/>
        <v xml:space="preserve"> </v>
      </c>
    </row>
    <row r="1265" spans="1:4" x14ac:dyDescent="0.3">
      <c r="A1265" s="70"/>
      <c r="B1265" s="70"/>
      <c r="D1265" s="101" t="str">
        <f t="shared" si="19"/>
        <v xml:space="preserve"> </v>
      </c>
    </row>
    <row r="1266" spans="1:4" x14ac:dyDescent="0.3">
      <c r="A1266" s="70"/>
      <c r="B1266" s="70"/>
      <c r="D1266" s="101" t="str">
        <f t="shared" si="19"/>
        <v xml:space="preserve"> </v>
      </c>
    </row>
    <row r="1267" spans="1:4" x14ac:dyDescent="0.3">
      <c r="A1267" s="70"/>
      <c r="B1267" s="70"/>
      <c r="D1267" s="101" t="str">
        <f t="shared" si="19"/>
        <v xml:space="preserve"> </v>
      </c>
    </row>
    <row r="1268" spans="1:4" x14ac:dyDescent="0.3">
      <c r="A1268" s="70"/>
      <c r="B1268" s="70"/>
      <c r="D1268" s="101" t="str">
        <f t="shared" si="19"/>
        <v xml:space="preserve"> </v>
      </c>
    </row>
    <row r="1269" spans="1:4" x14ac:dyDescent="0.3">
      <c r="A1269" s="70"/>
      <c r="B1269" s="70"/>
      <c r="D1269" s="101" t="str">
        <f t="shared" si="19"/>
        <v xml:space="preserve"> </v>
      </c>
    </row>
    <row r="1270" spans="1:4" x14ac:dyDescent="0.3">
      <c r="A1270" s="70"/>
      <c r="B1270" s="70"/>
      <c r="D1270" s="101" t="str">
        <f t="shared" si="19"/>
        <v xml:space="preserve"> </v>
      </c>
    </row>
    <row r="1271" spans="1:4" x14ac:dyDescent="0.3">
      <c r="A1271" s="70"/>
      <c r="B1271" s="70"/>
      <c r="D1271" s="101" t="str">
        <f t="shared" si="19"/>
        <v xml:space="preserve"> </v>
      </c>
    </row>
    <row r="1272" spans="1:4" x14ac:dyDescent="0.3">
      <c r="A1272" s="70"/>
      <c r="B1272" s="70"/>
      <c r="D1272" s="101" t="str">
        <f t="shared" si="19"/>
        <v xml:space="preserve"> </v>
      </c>
    </row>
    <row r="1273" spans="1:4" x14ac:dyDescent="0.3">
      <c r="A1273" s="70"/>
      <c r="B1273" s="70"/>
      <c r="D1273" s="101" t="str">
        <f t="shared" si="19"/>
        <v xml:space="preserve"> </v>
      </c>
    </row>
    <row r="1274" spans="1:4" x14ac:dyDescent="0.3">
      <c r="A1274" s="70"/>
      <c r="B1274" s="70"/>
      <c r="D1274" s="101" t="str">
        <f t="shared" si="19"/>
        <v xml:space="preserve"> </v>
      </c>
    </row>
    <row r="1275" spans="1:4" x14ac:dyDescent="0.3">
      <c r="A1275" s="70"/>
      <c r="B1275" s="70"/>
      <c r="D1275" s="101" t="str">
        <f t="shared" si="19"/>
        <v xml:space="preserve"> </v>
      </c>
    </row>
    <row r="1276" spans="1:4" x14ac:dyDescent="0.3">
      <c r="A1276" s="70"/>
      <c r="B1276" s="70"/>
      <c r="D1276" s="101" t="str">
        <f t="shared" si="19"/>
        <v xml:space="preserve"> </v>
      </c>
    </row>
    <row r="1277" spans="1:4" x14ac:dyDescent="0.3">
      <c r="A1277" s="70"/>
      <c r="B1277" s="70"/>
      <c r="D1277" s="101" t="str">
        <f t="shared" si="19"/>
        <v xml:space="preserve"> </v>
      </c>
    </row>
    <row r="1278" spans="1:4" x14ac:dyDescent="0.3">
      <c r="A1278" s="70"/>
      <c r="B1278" s="70"/>
      <c r="D1278" s="101" t="str">
        <f t="shared" si="19"/>
        <v xml:space="preserve"> </v>
      </c>
    </row>
    <row r="1279" spans="1:4" x14ac:dyDescent="0.3">
      <c r="A1279" s="70"/>
      <c r="B1279" s="70"/>
      <c r="D1279" s="101" t="str">
        <f t="shared" si="19"/>
        <v xml:space="preserve"> </v>
      </c>
    </row>
    <row r="1280" spans="1:4" x14ac:dyDescent="0.3">
      <c r="A1280" s="70"/>
      <c r="B1280" s="70"/>
      <c r="D1280" s="101" t="str">
        <f t="shared" si="19"/>
        <v xml:space="preserve"> </v>
      </c>
    </row>
    <row r="1281" spans="1:4" x14ac:dyDescent="0.3">
      <c r="A1281" s="70"/>
      <c r="B1281" s="70"/>
      <c r="D1281" s="101" t="str">
        <f t="shared" si="19"/>
        <v xml:space="preserve"> </v>
      </c>
    </row>
    <row r="1282" spans="1:4" x14ac:dyDescent="0.3">
      <c r="A1282" s="70"/>
      <c r="B1282" s="70"/>
      <c r="D1282" s="101" t="str">
        <f t="shared" ref="D1282:D1345" si="20">A1282&amp;" "&amp;B1282</f>
        <v xml:space="preserve"> </v>
      </c>
    </row>
    <row r="1283" spans="1:4" x14ac:dyDescent="0.3">
      <c r="A1283" s="70"/>
      <c r="B1283" s="70"/>
      <c r="D1283" s="101" t="str">
        <f t="shared" si="20"/>
        <v xml:space="preserve"> </v>
      </c>
    </row>
    <row r="1284" spans="1:4" x14ac:dyDescent="0.3">
      <c r="A1284" s="70"/>
      <c r="B1284" s="70"/>
      <c r="D1284" s="101" t="str">
        <f t="shared" si="20"/>
        <v xml:space="preserve"> </v>
      </c>
    </row>
    <row r="1285" spans="1:4" x14ac:dyDescent="0.3">
      <c r="A1285" s="70"/>
      <c r="B1285" s="70"/>
      <c r="D1285" s="101" t="str">
        <f t="shared" si="20"/>
        <v xml:space="preserve"> </v>
      </c>
    </row>
    <row r="1286" spans="1:4" x14ac:dyDescent="0.3">
      <c r="A1286" s="70"/>
      <c r="B1286" s="70"/>
      <c r="D1286" s="101" t="str">
        <f t="shared" si="20"/>
        <v xml:space="preserve"> </v>
      </c>
    </row>
    <row r="1287" spans="1:4" x14ac:dyDescent="0.3">
      <c r="A1287" s="70"/>
      <c r="B1287" s="70"/>
      <c r="D1287" s="101" t="str">
        <f t="shared" si="20"/>
        <v xml:space="preserve"> </v>
      </c>
    </row>
    <row r="1288" spans="1:4" x14ac:dyDescent="0.3">
      <c r="A1288" s="70"/>
      <c r="B1288" s="70"/>
      <c r="D1288" s="101" t="str">
        <f t="shared" si="20"/>
        <v xml:space="preserve"> </v>
      </c>
    </row>
    <row r="1289" spans="1:4" x14ac:dyDescent="0.3">
      <c r="A1289" s="70"/>
      <c r="B1289" s="70"/>
      <c r="D1289" s="101" t="str">
        <f t="shared" si="20"/>
        <v xml:space="preserve"> </v>
      </c>
    </row>
    <row r="1290" spans="1:4" x14ac:dyDescent="0.3">
      <c r="A1290" s="70"/>
      <c r="B1290" s="70"/>
      <c r="D1290" s="101" t="str">
        <f t="shared" si="20"/>
        <v xml:space="preserve"> </v>
      </c>
    </row>
    <row r="1291" spans="1:4" x14ac:dyDescent="0.3">
      <c r="A1291" s="70"/>
      <c r="B1291" s="70"/>
      <c r="D1291" s="101" t="str">
        <f t="shared" si="20"/>
        <v xml:space="preserve"> </v>
      </c>
    </row>
    <row r="1292" spans="1:4" x14ac:dyDescent="0.3">
      <c r="A1292" s="70"/>
      <c r="B1292" s="70"/>
      <c r="D1292" s="101" t="str">
        <f t="shared" si="20"/>
        <v xml:space="preserve"> </v>
      </c>
    </row>
    <row r="1293" spans="1:4" x14ac:dyDescent="0.3">
      <c r="A1293" s="70"/>
      <c r="B1293" s="70"/>
      <c r="D1293" s="101" t="str">
        <f t="shared" si="20"/>
        <v xml:space="preserve"> </v>
      </c>
    </row>
    <row r="1294" spans="1:4" x14ac:dyDescent="0.3">
      <c r="A1294" s="70"/>
      <c r="B1294" s="70"/>
      <c r="D1294" s="101" t="str">
        <f t="shared" si="20"/>
        <v xml:space="preserve"> </v>
      </c>
    </row>
    <row r="1295" spans="1:4" x14ac:dyDescent="0.3">
      <c r="A1295" s="70"/>
      <c r="B1295" s="70"/>
      <c r="D1295" s="101" t="str">
        <f t="shared" si="20"/>
        <v xml:space="preserve"> </v>
      </c>
    </row>
    <row r="1296" spans="1:4" x14ac:dyDescent="0.3">
      <c r="A1296" s="70"/>
      <c r="B1296" s="70"/>
      <c r="D1296" s="101" t="str">
        <f t="shared" si="20"/>
        <v xml:space="preserve"> </v>
      </c>
    </row>
    <row r="1297" spans="1:4" x14ac:dyDescent="0.3">
      <c r="A1297" s="70"/>
      <c r="B1297" s="70"/>
      <c r="D1297" s="101" t="str">
        <f t="shared" si="20"/>
        <v xml:space="preserve"> </v>
      </c>
    </row>
    <row r="1298" spans="1:4" x14ac:dyDescent="0.3">
      <c r="A1298" s="70"/>
      <c r="B1298" s="70"/>
      <c r="D1298" s="101" t="str">
        <f t="shared" si="20"/>
        <v xml:space="preserve"> </v>
      </c>
    </row>
    <row r="1299" spans="1:4" x14ac:dyDescent="0.3">
      <c r="A1299" s="70"/>
      <c r="B1299" s="70"/>
      <c r="D1299" s="101" t="str">
        <f t="shared" si="20"/>
        <v xml:space="preserve"> </v>
      </c>
    </row>
    <row r="1300" spans="1:4" x14ac:dyDescent="0.3">
      <c r="A1300" s="70"/>
      <c r="B1300" s="70"/>
      <c r="D1300" s="101" t="str">
        <f t="shared" si="20"/>
        <v xml:space="preserve"> </v>
      </c>
    </row>
    <row r="1301" spans="1:4" x14ac:dyDescent="0.3">
      <c r="A1301" s="70"/>
      <c r="B1301" s="70"/>
      <c r="D1301" s="101" t="str">
        <f t="shared" si="20"/>
        <v xml:space="preserve"> </v>
      </c>
    </row>
    <row r="1302" spans="1:4" x14ac:dyDescent="0.3">
      <c r="A1302" s="70"/>
      <c r="B1302" s="70"/>
      <c r="D1302" s="101" t="str">
        <f t="shared" si="20"/>
        <v xml:space="preserve"> </v>
      </c>
    </row>
    <row r="1303" spans="1:4" x14ac:dyDescent="0.3">
      <c r="A1303" s="70"/>
      <c r="B1303" s="70"/>
      <c r="D1303" s="101" t="str">
        <f t="shared" si="20"/>
        <v xml:space="preserve"> </v>
      </c>
    </row>
    <row r="1304" spans="1:4" x14ac:dyDescent="0.3">
      <c r="A1304" s="70"/>
      <c r="B1304" s="70"/>
      <c r="D1304" s="101" t="str">
        <f t="shared" si="20"/>
        <v xml:space="preserve"> </v>
      </c>
    </row>
    <row r="1305" spans="1:4" x14ac:dyDescent="0.3">
      <c r="A1305" s="70"/>
      <c r="B1305" s="70"/>
      <c r="D1305" s="101" t="str">
        <f t="shared" si="20"/>
        <v xml:space="preserve"> </v>
      </c>
    </row>
    <row r="1306" spans="1:4" x14ac:dyDescent="0.3">
      <c r="A1306" s="70"/>
      <c r="B1306" s="70"/>
      <c r="D1306" s="101" t="str">
        <f t="shared" si="20"/>
        <v xml:space="preserve"> </v>
      </c>
    </row>
    <row r="1307" spans="1:4" x14ac:dyDescent="0.3">
      <c r="A1307" s="70"/>
      <c r="B1307" s="70"/>
      <c r="D1307" s="101" t="str">
        <f t="shared" si="20"/>
        <v xml:space="preserve"> </v>
      </c>
    </row>
    <row r="1308" spans="1:4" x14ac:dyDescent="0.3">
      <c r="A1308" s="70"/>
      <c r="B1308" s="70"/>
      <c r="D1308" s="101" t="str">
        <f t="shared" si="20"/>
        <v xml:space="preserve"> </v>
      </c>
    </row>
    <row r="1309" spans="1:4" x14ac:dyDescent="0.3">
      <c r="A1309" s="70"/>
      <c r="B1309" s="70"/>
      <c r="D1309" s="101" t="str">
        <f t="shared" si="20"/>
        <v xml:space="preserve"> </v>
      </c>
    </row>
    <row r="1310" spans="1:4" x14ac:dyDescent="0.3">
      <c r="A1310" s="70"/>
      <c r="B1310" s="70"/>
      <c r="D1310" s="101" t="str">
        <f t="shared" si="20"/>
        <v xml:space="preserve"> </v>
      </c>
    </row>
    <row r="1311" spans="1:4" x14ac:dyDescent="0.3">
      <c r="A1311" s="70"/>
      <c r="B1311" s="70"/>
      <c r="D1311" s="101" t="str">
        <f t="shared" si="20"/>
        <v xml:space="preserve"> </v>
      </c>
    </row>
    <row r="1312" spans="1:4" x14ac:dyDescent="0.3">
      <c r="A1312" s="70"/>
      <c r="B1312" s="70"/>
      <c r="D1312" s="101" t="str">
        <f t="shared" si="20"/>
        <v xml:space="preserve"> </v>
      </c>
    </row>
    <row r="1313" spans="1:4" x14ac:dyDescent="0.3">
      <c r="A1313" s="70"/>
      <c r="B1313" s="70"/>
      <c r="D1313" s="101" t="str">
        <f t="shared" si="20"/>
        <v xml:space="preserve"> </v>
      </c>
    </row>
    <row r="1314" spans="1:4" x14ac:dyDescent="0.3">
      <c r="A1314" s="70"/>
      <c r="B1314" s="70"/>
      <c r="D1314" s="101" t="str">
        <f t="shared" si="20"/>
        <v xml:space="preserve"> </v>
      </c>
    </row>
    <row r="1315" spans="1:4" x14ac:dyDescent="0.3">
      <c r="A1315" s="70"/>
      <c r="B1315" s="70"/>
      <c r="D1315" s="101" t="str">
        <f t="shared" si="20"/>
        <v xml:space="preserve"> </v>
      </c>
    </row>
    <row r="1316" spans="1:4" x14ac:dyDescent="0.3">
      <c r="A1316" s="70"/>
      <c r="B1316" s="70"/>
      <c r="D1316" s="101" t="str">
        <f t="shared" si="20"/>
        <v xml:space="preserve"> </v>
      </c>
    </row>
    <row r="1317" spans="1:4" x14ac:dyDescent="0.3">
      <c r="A1317" s="70"/>
      <c r="B1317" s="70"/>
      <c r="D1317" s="101" t="str">
        <f t="shared" si="20"/>
        <v xml:space="preserve"> </v>
      </c>
    </row>
    <row r="1318" spans="1:4" x14ac:dyDescent="0.3">
      <c r="A1318" s="70"/>
      <c r="B1318" s="70"/>
      <c r="D1318" s="101" t="str">
        <f t="shared" si="20"/>
        <v xml:space="preserve"> </v>
      </c>
    </row>
    <row r="1319" spans="1:4" x14ac:dyDescent="0.3">
      <c r="A1319" s="70"/>
      <c r="B1319" s="70"/>
      <c r="D1319" s="101" t="str">
        <f t="shared" si="20"/>
        <v xml:space="preserve"> </v>
      </c>
    </row>
    <row r="1320" spans="1:4" x14ac:dyDescent="0.3">
      <c r="A1320" s="70"/>
      <c r="B1320" s="70"/>
      <c r="D1320" s="101" t="str">
        <f t="shared" si="20"/>
        <v xml:space="preserve"> </v>
      </c>
    </row>
    <row r="1321" spans="1:4" x14ac:dyDescent="0.3">
      <c r="A1321" s="70"/>
      <c r="B1321" s="70"/>
      <c r="D1321" s="101" t="str">
        <f t="shared" si="20"/>
        <v xml:space="preserve"> </v>
      </c>
    </row>
    <row r="1322" spans="1:4" x14ac:dyDescent="0.3">
      <c r="A1322" s="70"/>
      <c r="B1322" s="70"/>
      <c r="D1322" s="101" t="str">
        <f t="shared" si="20"/>
        <v xml:space="preserve"> </v>
      </c>
    </row>
    <row r="1323" spans="1:4" x14ac:dyDescent="0.3">
      <c r="A1323" s="70"/>
      <c r="B1323" s="70"/>
      <c r="D1323" s="101" t="str">
        <f t="shared" si="20"/>
        <v xml:space="preserve"> </v>
      </c>
    </row>
    <row r="1324" spans="1:4" x14ac:dyDescent="0.3">
      <c r="A1324" s="70"/>
      <c r="B1324" s="70"/>
      <c r="D1324" s="101" t="str">
        <f t="shared" si="20"/>
        <v xml:space="preserve"> </v>
      </c>
    </row>
    <row r="1325" spans="1:4" x14ac:dyDescent="0.3">
      <c r="A1325" s="70"/>
      <c r="B1325" s="70"/>
      <c r="D1325" s="101" t="str">
        <f t="shared" si="20"/>
        <v xml:space="preserve"> </v>
      </c>
    </row>
    <row r="1326" spans="1:4" x14ac:dyDescent="0.3">
      <c r="A1326" s="70"/>
      <c r="B1326" s="70"/>
      <c r="D1326" s="101" t="str">
        <f t="shared" si="20"/>
        <v xml:space="preserve"> </v>
      </c>
    </row>
    <row r="1327" spans="1:4" x14ac:dyDescent="0.3">
      <c r="A1327" s="70"/>
      <c r="B1327" s="70"/>
      <c r="D1327" s="101" t="str">
        <f t="shared" si="20"/>
        <v xml:space="preserve"> </v>
      </c>
    </row>
    <row r="1328" spans="1:4" x14ac:dyDescent="0.3">
      <c r="A1328" s="70"/>
      <c r="B1328" s="70"/>
      <c r="D1328" s="101" t="str">
        <f t="shared" si="20"/>
        <v xml:space="preserve"> </v>
      </c>
    </row>
    <row r="1329" spans="1:4" x14ac:dyDescent="0.3">
      <c r="A1329" s="70"/>
      <c r="B1329" s="70"/>
      <c r="D1329" s="101" t="str">
        <f t="shared" si="20"/>
        <v xml:space="preserve"> </v>
      </c>
    </row>
    <row r="1330" spans="1:4" x14ac:dyDescent="0.3">
      <c r="A1330" s="70"/>
      <c r="B1330" s="70"/>
      <c r="D1330" s="101" t="str">
        <f t="shared" si="20"/>
        <v xml:space="preserve"> </v>
      </c>
    </row>
    <row r="1331" spans="1:4" x14ac:dyDescent="0.3">
      <c r="A1331" s="70"/>
      <c r="B1331" s="70"/>
      <c r="D1331" s="101" t="str">
        <f t="shared" si="20"/>
        <v xml:space="preserve"> </v>
      </c>
    </row>
    <row r="1332" spans="1:4" x14ac:dyDescent="0.3">
      <c r="A1332" s="70"/>
      <c r="B1332" s="70"/>
      <c r="D1332" s="101" t="str">
        <f t="shared" si="20"/>
        <v xml:space="preserve"> </v>
      </c>
    </row>
    <row r="1333" spans="1:4" x14ac:dyDescent="0.3">
      <c r="A1333" s="70"/>
      <c r="B1333" s="70"/>
      <c r="D1333" s="101" t="str">
        <f t="shared" si="20"/>
        <v xml:space="preserve"> </v>
      </c>
    </row>
    <row r="1334" spans="1:4" x14ac:dyDescent="0.3">
      <c r="A1334" s="70"/>
      <c r="B1334" s="70"/>
      <c r="D1334" s="101" t="str">
        <f t="shared" si="20"/>
        <v xml:space="preserve"> </v>
      </c>
    </row>
    <row r="1335" spans="1:4" x14ac:dyDescent="0.3">
      <c r="A1335" s="70"/>
      <c r="B1335" s="70"/>
      <c r="D1335" s="101" t="str">
        <f t="shared" si="20"/>
        <v xml:space="preserve"> </v>
      </c>
    </row>
    <row r="1336" spans="1:4" x14ac:dyDescent="0.3">
      <c r="A1336" s="70"/>
      <c r="B1336" s="70"/>
      <c r="D1336" s="101" t="str">
        <f t="shared" si="20"/>
        <v xml:space="preserve"> </v>
      </c>
    </row>
    <row r="1337" spans="1:4" x14ac:dyDescent="0.3">
      <c r="A1337" s="70"/>
      <c r="B1337" s="70"/>
      <c r="D1337" s="101" t="str">
        <f t="shared" si="20"/>
        <v xml:space="preserve"> </v>
      </c>
    </row>
    <row r="1338" spans="1:4" x14ac:dyDescent="0.3">
      <c r="A1338" s="70"/>
      <c r="B1338" s="70"/>
      <c r="D1338" s="101" t="str">
        <f t="shared" si="20"/>
        <v xml:space="preserve"> </v>
      </c>
    </row>
    <row r="1339" spans="1:4" x14ac:dyDescent="0.3">
      <c r="A1339" s="70"/>
      <c r="B1339" s="70"/>
      <c r="D1339" s="101" t="str">
        <f t="shared" si="20"/>
        <v xml:space="preserve"> </v>
      </c>
    </row>
    <row r="1340" spans="1:4" x14ac:dyDescent="0.3">
      <c r="A1340" s="70"/>
      <c r="B1340" s="70"/>
      <c r="D1340" s="101" t="str">
        <f t="shared" si="20"/>
        <v xml:space="preserve"> </v>
      </c>
    </row>
    <row r="1341" spans="1:4" x14ac:dyDescent="0.3">
      <c r="A1341" s="70"/>
      <c r="B1341" s="70"/>
      <c r="D1341" s="101" t="str">
        <f t="shared" si="20"/>
        <v xml:space="preserve"> </v>
      </c>
    </row>
    <row r="1342" spans="1:4" x14ac:dyDescent="0.3">
      <c r="A1342" s="70"/>
      <c r="B1342" s="70"/>
      <c r="D1342" s="101" t="str">
        <f t="shared" si="20"/>
        <v xml:space="preserve"> </v>
      </c>
    </row>
    <row r="1343" spans="1:4" x14ac:dyDescent="0.3">
      <c r="A1343" s="70"/>
      <c r="B1343" s="70"/>
      <c r="D1343" s="101" t="str">
        <f t="shared" si="20"/>
        <v xml:space="preserve"> </v>
      </c>
    </row>
    <row r="1344" spans="1:4" x14ac:dyDescent="0.3">
      <c r="A1344" s="70"/>
      <c r="B1344" s="70"/>
      <c r="D1344" s="101" t="str">
        <f t="shared" si="20"/>
        <v xml:space="preserve"> </v>
      </c>
    </row>
    <row r="1345" spans="1:4" x14ac:dyDescent="0.3">
      <c r="A1345" s="70"/>
      <c r="B1345" s="70"/>
      <c r="D1345" s="101" t="str">
        <f t="shared" si="20"/>
        <v xml:space="preserve"> </v>
      </c>
    </row>
    <row r="1346" spans="1:4" x14ac:dyDescent="0.3">
      <c r="A1346" s="70"/>
      <c r="B1346" s="70"/>
      <c r="D1346" s="101" t="str">
        <f t="shared" ref="D1346:D1409" si="21">A1346&amp;" "&amp;B1346</f>
        <v xml:space="preserve"> </v>
      </c>
    </row>
    <row r="1347" spans="1:4" x14ac:dyDescent="0.3">
      <c r="A1347" s="70"/>
      <c r="B1347" s="70"/>
      <c r="D1347" s="101" t="str">
        <f t="shared" si="21"/>
        <v xml:space="preserve"> </v>
      </c>
    </row>
    <row r="1348" spans="1:4" x14ac:dyDescent="0.3">
      <c r="A1348" s="70"/>
      <c r="B1348" s="70"/>
      <c r="D1348" s="101" t="str">
        <f t="shared" si="21"/>
        <v xml:space="preserve"> </v>
      </c>
    </row>
    <row r="1349" spans="1:4" x14ac:dyDescent="0.3">
      <c r="A1349" s="70"/>
      <c r="B1349" s="70"/>
      <c r="D1349" s="101" t="str">
        <f t="shared" si="21"/>
        <v xml:space="preserve"> </v>
      </c>
    </row>
    <row r="1350" spans="1:4" x14ac:dyDescent="0.3">
      <c r="A1350" s="70"/>
      <c r="B1350" s="70"/>
      <c r="D1350" s="101" t="str">
        <f t="shared" si="21"/>
        <v xml:space="preserve"> </v>
      </c>
    </row>
    <row r="1351" spans="1:4" x14ac:dyDescent="0.3">
      <c r="A1351" s="70"/>
      <c r="B1351" s="70"/>
      <c r="D1351" s="101" t="str">
        <f t="shared" si="21"/>
        <v xml:space="preserve"> </v>
      </c>
    </row>
    <row r="1352" spans="1:4" x14ac:dyDescent="0.3">
      <c r="A1352" s="70"/>
      <c r="B1352" s="70"/>
      <c r="D1352" s="101" t="str">
        <f t="shared" si="21"/>
        <v xml:space="preserve"> </v>
      </c>
    </row>
    <row r="1353" spans="1:4" x14ac:dyDescent="0.3">
      <c r="A1353" s="70"/>
      <c r="B1353" s="70"/>
      <c r="D1353" s="101" t="str">
        <f t="shared" si="21"/>
        <v xml:space="preserve"> </v>
      </c>
    </row>
    <row r="1354" spans="1:4" x14ac:dyDescent="0.3">
      <c r="A1354" s="70"/>
      <c r="B1354" s="70"/>
      <c r="D1354" s="101" t="str">
        <f t="shared" si="21"/>
        <v xml:space="preserve"> </v>
      </c>
    </row>
    <row r="1355" spans="1:4" x14ac:dyDescent="0.3">
      <c r="A1355" s="70"/>
      <c r="B1355" s="70"/>
      <c r="D1355" s="101" t="str">
        <f t="shared" si="21"/>
        <v xml:space="preserve"> </v>
      </c>
    </row>
    <row r="1356" spans="1:4" x14ac:dyDescent="0.3">
      <c r="A1356" s="70"/>
      <c r="B1356" s="70"/>
      <c r="D1356" s="101" t="str">
        <f t="shared" si="21"/>
        <v xml:space="preserve"> </v>
      </c>
    </row>
    <row r="1357" spans="1:4" x14ac:dyDescent="0.3">
      <c r="A1357" s="70"/>
      <c r="B1357" s="70"/>
      <c r="D1357" s="101" t="str">
        <f t="shared" si="21"/>
        <v xml:space="preserve"> </v>
      </c>
    </row>
    <row r="1358" spans="1:4" x14ac:dyDescent="0.3">
      <c r="A1358" s="70"/>
      <c r="B1358" s="70"/>
      <c r="D1358" s="101" t="str">
        <f t="shared" si="21"/>
        <v xml:space="preserve"> </v>
      </c>
    </row>
    <row r="1359" spans="1:4" x14ac:dyDescent="0.3">
      <c r="A1359" s="70"/>
      <c r="B1359" s="70"/>
      <c r="D1359" s="101" t="str">
        <f t="shared" si="21"/>
        <v xml:space="preserve"> </v>
      </c>
    </row>
    <row r="1360" spans="1:4" x14ac:dyDescent="0.3">
      <c r="A1360" s="70"/>
      <c r="B1360" s="70"/>
      <c r="D1360" s="101" t="str">
        <f t="shared" si="21"/>
        <v xml:space="preserve"> </v>
      </c>
    </row>
    <row r="1361" spans="1:4" x14ac:dyDescent="0.3">
      <c r="A1361" s="70"/>
      <c r="B1361" s="70"/>
      <c r="D1361" s="101" t="str">
        <f t="shared" si="21"/>
        <v xml:space="preserve"> </v>
      </c>
    </row>
    <row r="1362" spans="1:4" x14ac:dyDescent="0.3">
      <c r="A1362" s="70"/>
      <c r="B1362" s="70"/>
      <c r="D1362" s="101" t="str">
        <f t="shared" si="21"/>
        <v xml:space="preserve"> </v>
      </c>
    </row>
    <row r="1363" spans="1:4" x14ac:dyDescent="0.3">
      <c r="A1363" s="70"/>
      <c r="B1363" s="70"/>
      <c r="D1363" s="101" t="str">
        <f t="shared" si="21"/>
        <v xml:space="preserve"> </v>
      </c>
    </row>
    <row r="1364" spans="1:4" x14ac:dyDescent="0.3">
      <c r="A1364" s="70"/>
      <c r="B1364" s="70"/>
      <c r="D1364" s="101" t="str">
        <f t="shared" si="21"/>
        <v xml:space="preserve"> </v>
      </c>
    </row>
    <row r="1365" spans="1:4" x14ac:dyDescent="0.3">
      <c r="A1365" s="70"/>
      <c r="B1365" s="70"/>
      <c r="D1365" s="101" t="str">
        <f t="shared" si="21"/>
        <v xml:space="preserve"> </v>
      </c>
    </row>
    <row r="1366" spans="1:4" x14ac:dyDescent="0.3">
      <c r="A1366" s="70"/>
      <c r="B1366" s="70"/>
      <c r="D1366" s="101" t="str">
        <f t="shared" si="21"/>
        <v xml:space="preserve"> </v>
      </c>
    </row>
    <row r="1367" spans="1:4" x14ac:dyDescent="0.3">
      <c r="A1367" s="70"/>
      <c r="B1367" s="70"/>
      <c r="D1367" s="101" t="str">
        <f t="shared" si="21"/>
        <v xml:space="preserve"> </v>
      </c>
    </row>
    <row r="1368" spans="1:4" x14ac:dyDescent="0.3">
      <c r="A1368" s="70"/>
      <c r="B1368" s="70"/>
      <c r="D1368" s="101" t="str">
        <f t="shared" si="21"/>
        <v xml:space="preserve"> </v>
      </c>
    </row>
    <row r="1369" spans="1:4" x14ac:dyDescent="0.3">
      <c r="A1369" s="70"/>
      <c r="B1369" s="70"/>
      <c r="D1369" s="101" t="str">
        <f t="shared" si="21"/>
        <v xml:space="preserve"> </v>
      </c>
    </row>
    <row r="1370" spans="1:4" x14ac:dyDescent="0.3">
      <c r="A1370" s="70"/>
      <c r="B1370" s="70"/>
      <c r="D1370" s="101" t="str">
        <f t="shared" si="21"/>
        <v xml:space="preserve"> </v>
      </c>
    </row>
    <row r="1371" spans="1:4" x14ac:dyDescent="0.3">
      <c r="A1371" s="70"/>
      <c r="B1371" s="70"/>
      <c r="D1371" s="101" t="str">
        <f t="shared" si="21"/>
        <v xml:space="preserve"> </v>
      </c>
    </row>
    <row r="1372" spans="1:4" x14ac:dyDescent="0.3">
      <c r="A1372" s="70"/>
      <c r="B1372" s="70"/>
      <c r="D1372" s="101" t="str">
        <f t="shared" si="21"/>
        <v xml:space="preserve"> </v>
      </c>
    </row>
    <row r="1373" spans="1:4" x14ac:dyDescent="0.3">
      <c r="A1373" s="70"/>
      <c r="B1373" s="70"/>
      <c r="D1373" s="101" t="str">
        <f t="shared" si="21"/>
        <v xml:space="preserve"> </v>
      </c>
    </row>
    <row r="1374" spans="1:4" x14ac:dyDescent="0.3">
      <c r="A1374" s="70"/>
      <c r="B1374" s="70"/>
      <c r="D1374" s="101" t="str">
        <f t="shared" si="21"/>
        <v xml:space="preserve"> </v>
      </c>
    </row>
    <row r="1375" spans="1:4" x14ac:dyDescent="0.3">
      <c r="A1375" s="70"/>
      <c r="B1375" s="70"/>
      <c r="D1375" s="101" t="str">
        <f t="shared" si="21"/>
        <v xml:space="preserve"> </v>
      </c>
    </row>
    <row r="1376" spans="1:4" x14ac:dyDescent="0.3">
      <c r="A1376" s="70"/>
      <c r="B1376" s="70"/>
      <c r="D1376" s="101" t="str">
        <f t="shared" si="21"/>
        <v xml:space="preserve"> </v>
      </c>
    </row>
    <row r="1377" spans="1:4" x14ac:dyDescent="0.3">
      <c r="A1377" s="70"/>
      <c r="B1377" s="70"/>
      <c r="D1377" s="101" t="str">
        <f t="shared" si="21"/>
        <v xml:space="preserve"> </v>
      </c>
    </row>
    <row r="1378" spans="1:4" x14ac:dyDescent="0.3">
      <c r="A1378" s="70"/>
      <c r="B1378" s="70"/>
      <c r="D1378" s="101" t="str">
        <f t="shared" si="21"/>
        <v xml:space="preserve"> </v>
      </c>
    </row>
    <row r="1379" spans="1:4" x14ac:dyDescent="0.3">
      <c r="A1379" s="70"/>
      <c r="B1379" s="70"/>
      <c r="D1379" s="101" t="str">
        <f t="shared" si="21"/>
        <v xml:space="preserve"> </v>
      </c>
    </row>
    <row r="1380" spans="1:4" x14ac:dyDescent="0.3">
      <c r="A1380" s="70"/>
      <c r="B1380" s="70"/>
      <c r="D1380" s="101" t="str">
        <f t="shared" si="21"/>
        <v xml:space="preserve"> </v>
      </c>
    </row>
    <row r="1381" spans="1:4" x14ac:dyDescent="0.3">
      <c r="A1381" s="70"/>
      <c r="B1381" s="70"/>
      <c r="D1381" s="101" t="str">
        <f t="shared" si="21"/>
        <v xml:space="preserve"> </v>
      </c>
    </row>
    <row r="1382" spans="1:4" x14ac:dyDescent="0.3">
      <c r="A1382" s="70"/>
      <c r="B1382" s="70"/>
      <c r="D1382" s="101" t="str">
        <f t="shared" si="21"/>
        <v xml:space="preserve"> </v>
      </c>
    </row>
    <row r="1383" spans="1:4" x14ac:dyDescent="0.3">
      <c r="A1383" s="70"/>
      <c r="B1383" s="70"/>
      <c r="D1383" s="101" t="str">
        <f t="shared" si="21"/>
        <v xml:space="preserve"> </v>
      </c>
    </row>
    <row r="1384" spans="1:4" x14ac:dyDescent="0.3">
      <c r="A1384" s="70"/>
      <c r="B1384" s="70"/>
      <c r="D1384" s="101" t="str">
        <f t="shared" si="21"/>
        <v xml:space="preserve"> </v>
      </c>
    </row>
    <row r="1385" spans="1:4" x14ac:dyDescent="0.3">
      <c r="A1385" s="70"/>
      <c r="B1385" s="70"/>
      <c r="D1385" s="101" t="str">
        <f t="shared" si="21"/>
        <v xml:space="preserve"> </v>
      </c>
    </row>
    <row r="1386" spans="1:4" x14ac:dyDescent="0.3">
      <c r="A1386" s="70"/>
      <c r="B1386" s="70"/>
      <c r="D1386" s="101" t="str">
        <f t="shared" si="21"/>
        <v xml:space="preserve"> </v>
      </c>
    </row>
    <row r="1387" spans="1:4" x14ac:dyDescent="0.3">
      <c r="A1387" s="70"/>
      <c r="B1387" s="70"/>
      <c r="D1387" s="101" t="str">
        <f t="shared" si="21"/>
        <v xml:space="preserve"> </v>
      </c>
    </row>
    <row r="1388" spans="1:4" x14ac:dyDescent="0.3">
      <c r="A1388" s="70"/>
      <c r="B1388" s="70"/>
      <c r="D1388" s="101" t="str">
        <f t="shared" si="21"/>
        <v xml:space="preserve"> </v>
      </c>
    </row>
    <row r="1389" spans="1:4" x14ac:dyDescent="0.3">
      <c r="A1389" s="70"/>
      <c r="B1389" s="70"/>
      <c r="D1389" s="101" t="str">
        <f t="shared" si="21"/>
        <v xml:space="preserve"> </v>
      </c>
    </row>
    <row r="1390" spans="1:4" x14ac:dyDescent="0.3">
      <c r="A1390" s="70"/>
      <c r="B1390" s="70"/>
      <c r="D1390" s="101" t="str">
        <f t="shared" si="21"/>
        <v xml:space="preserve"> </v>
      </c>
    </row>
    <row r="1391" spans="1:4" x14ac:dyDescent="0.3">
      <c r="A1391" s="70"/>
      <c r="B1391" s="70"/>
      <c r="D1391" s="101" t="str">
        <f t="shared" si="21"/>
        <v xml:space="preserve"> </v>
      </c>
    </row>
    <row r="1392" spans="1:4" x14ac:dyDescent="0.3">
      <c r="A1392" s="70"/>
      <c r="B1392" s="70"/>
      <c r="D1392" s="101" t="str">
        <f t="shared" si="21"/>
        <v xml:space="preserve"> </v>
      </c>
    </row>
    <row r="1393" spans="1:4" x14ac:dyDescent="0.3">
      <c r="A1393" s="70"/>
      <c r="B1393" s="70"/>
      <c r="D1393" s="101" t="str">
        <f t="shared" si="21"/>
        <v xml:space="preserve"> </v>
      </c>
    </row>
    <row r="1394" spans="1:4" x14ac:dyDescent="0.3">
      <c r="A1394" s="70"/>
      <c r="B1394" s="70"/>
      <c r="D1394" s="101" t="str">
        <f t="shared" si="21"/>
        <v xml:space="preserve"> </v>
      </c>
    </row>
    <row r="1395" spans="1:4" x14ac:dyDescent="0.3">
      <c r="A1395" s="70"/>
      <c r="B1395" s="70"/>
      <c r="D1395" s="101" t="str">
        <f t="shared" si="21"/>
        <v xml:space="preserve"> </v>
      </c>
    </row>
    <row r="1396" spans="1:4" x14ac:dyDescent="0.3">
      <c r="A1396" s="70"/>
      <c r="B1396" s="70"/>
      <c r="D1396" s="101" t="str">
        <f t="shared" si="21"/>
        <v xml:space="preserve"> </v>
      </c>
    </row>
    <row r="1397" spans="1:4" x14ac:dyDescent="0.3">
      <c r="A1397" s="70"/>
      <c r="B1397" s="70"/>
      <c r="D1397" s="101" t="str">
        <f t="shared" si="21"/>
        <v xml:space="preserve"> </v>
      </c>
    </row>
    <row r="1398" spans="1:4" x14ac:dyDescent="0.3">
      <c r="A1398" s="70"/>
      <c r="B1398" s="70"/>
      <c r="D1398" s="101" t="str">
        <f t="shared" si="21"/>
        <v xml:space="preserve"> </v>
      </c>
    </row>
    <row r="1399" spans="1:4" x14ac:dyDescent="0.3">
      <c r="A1399" s="70"/>
      <c r="B1399" s="70"/>
      <c r="D1399" s="101" t="str">
        <f t="shared" si="21"/>
        <v xml:space="preserve"> </v>
      </c>
    </row>
    <row r="1400" spans="1:4" x14ac:dyDescent="0.3">
      <c r="A1400" s="70"/>
      <c r="B1400" s="70"/>
      <c r="D1400" s="101" t="str">
        <f t="shared" si="21"/>
        <v xml:space="preserve"> </v>
      </c>
    </row>
    <row r="1401" spans="1:4" x14ac:dyDescent="0.3">
      <c r="A1401" s="70"/>
      <c r="B1401" s="70"/>
      <c r="D1401" s="101" t="str">
        <f t="shared" si="21"/>
        <v xml:space="preserve"> </v>
      </c>
    </row>
    <row r="1402" spans="1:4" x14ac:dyDescent="0.3">
      <c r="A1402" s="70"/>
      <c r="B1402" s="70"/>
      <c r="D1402" s="101" t="str">
        <f t="shared" si="21"/>
        <v xml:space="preserve"> </v>
      </c>
    </row>
    <row r="1403" spans="1:4" x14ac:dyDescent="0.3">
      <c r="A1403" s="70"/>
      <c r="B1403" s="70"/>
      <c r="D1403" s="101" t="str">
        <f t="shared" si="21"/>
        <v xml:space="preserve"> </v>
      </c>
    </row>
    <row r="1404" spans="1:4" x14ac:dyDescent="0.3">
      <c r="A1404" s="70"/>
      <c r="B1404" s="70"/>
      <c r="D1404" s="101" t="str">
        <f t="shared" si="21"/>
        <v xml:space="preserve"> </v>
      </c>
    </row>
    <row r="1405" spans="1:4" x14ac:dyDescent="0.3">
      <c r="A1405" s="70"/>
      <c r="B1405" s="70"/>
      <c r="D1405" s="101" t="str">
        <f t="shared" si="21"/>
        <v xml:space="preserve"> </v>
      </c>
    </row>
    <row r="1406" spans="1:4" x14ac:dyDescent="0.3">
      <c r="A1406" s="70"/>
      <c r="B1406" s="70"/>
      <c r="D1406" s="101" t="str">
        <f t="shared" si="21"/>
        <v xml:space="preserve"> </v>
      </c>
    </row>
    <row r="1407" spans="1:4" x14ac:dyDescent="0.3">
      <c r="A1407" s="70"/>
      <c r="B1407" s="70"/>
      <c r="D1407" s="101" t="str">
        <f t="shared" si="21"/>
        <v xml:space="preserve"> </v>
      </c>
    </row>
    <row r="1408" spans="1:4" x14ac:dyDescent="0.3">
      <c r="A1408" s="70"/>
      <c r="B1408" s="70"/>
      <c r="D1408" s="101" t="str">
        <f t="shared" si="21"/>
        <v xml:space="preserve"> </v>
      </c>
    </row>
    <row r="1409" spans="1:4" x14ac:dyDescent="0.3">
      <c r="A1409" s="70"/>
      <c r="B1409" s="70"/>
      <c r="D1409" s="101" t="str">
        <f t="shared" si="21"/>
        <v xml:space="preserve"> </v>
      </c>
    </row>
    <row r="1410" spans="1:4" x14ac:dyDescent="0.3">
      <c r="A1410" s="70"/>
      <c r="B1410" s="70"/>
      <c r="D1410" s="101" t="str">
        <f t="shared" ref="D1410:D1473" si="22">A1410&amp;" "&amp;B1410</f>
        <v xml:space="preserve"> </v>
      </c>
    </row>
    <row r="1411" spans="1:4" x14ac:dyDescent="0.3">
      <c r="A1411" s="70"/>
      <c r="B1411" s="70"/>
      <c r="D1411" s="101" t="str">
        <f t="shared" si="22"/>
        <v xml:space="preserve"> </v>
      </c>
    </row>
    <row r="1412" spans="1:4" x14ac:dyDescent="0.3">
      <c r="A1412" s="70"/>
      <c r="B1412" s="70"/>
      <c r="D1412" s="101" t="str">
        <f t="shared" si="22"/>
        <v xml:space="preserve"> </v>
      </c>
    </row>
    <row r="1413" spans="1:4" x14ac:dyDescent="0.3">
      <c r="A1413" s="70"/>
      <c r="B1413" s="70"/>
      <c r="D1413" s="101" t="str">
        <f t="shared" si="22"/>
        <v xml:space="preserve"> </v>
      </c>
    </row>
    <row r="1414" spans="1:4" x14ac:dyDescent="0.3">
      <c r="A1414" s="70"/>
      <c r="B1414" s="70"/>
      <c r="D1414" s="101" t="str">
        <f t="shared" si="22"/>
        <v xml:space="preserve"> </v>
      </c>
    </row>
    <row r="1415" spans="1:4" x14ac:dyDescent="0.3">
      <c r="A1415" s="70"/>
      <c r="B1415" s="70"/>
      <c r="D1415" s="101" t="str">
        <f t="shared" si="22"/>
        <v xml:space="preserve"> </v>
      </c>
    </row>
    <row r="1416" spans="1:4" x14ac:dyDescent="0.3">
      <c r="A1416" s="70"/>
      <c r="B1416" s="70"/>
      <c r="D1416" s="101" t="str">
        <f t="shared" si="22"/>
        <v xml:space="preserve"> </v>
      </c>
    </row>
    <row r="1417" spans="1:4" x14ac:dyDescent="0.3">
      <c r="A1417" s="70"/>
      <c r="B1417" s="70"/>
      <c r="D1417" s="101" t="str">
        <f t="shared" si="22"/>
        <v xml:space="preserve"> </v>
      </c>
    </row>
    <row r="1418" spans="1:4" x14ac:dyDescent="0.3">
      <c r="A1418" s="70"/>
      <c r="B1418" s="70"/>
      <c r="D1418" s="101" t="str">
        <f t="shared" si="22"/>
        <v xml:space="preserve"> </v>
      </c>
    </row>
    <row r="1419" spans="1:4" x14ac:dyDescent="0.3">
      <c r="A1419" s="70"/>
      <c r="B1419" s="70"/>
      <c r="D1419" s="101" t="str">
        <f t="shared" si="22"/>
        <v xml:space="preserve"> </v>
      </c>
    </row>
    <row r="1420" spans="1:4" x14ac:dyDescent="0.3">
      <c r="A1420" s="70"/>
      <c r="B1420" s="70"/>
      <c r="D1420" s="101" t="str">
        <f t="shared" si="22"/>
        <v xml:space="preserve"> </v>
      </c>
    </row>
    <row r="1421" spans="1:4" x14ac:dyDescent="0.3">
      <c r="A1421" s="70"/>
      <c r="B1421" s="70"/>
      <c r="D1421" s="101" t="str">
        <f t="shared" si="22"/>
        <v xml:space="preserve"> </v>
      </c>
    </row>
    <row r="1422" spans="1:4" x14ac:dyDescent="0.3">
      <c r="A1422" s="70"/>
      <c r="B1422" s="70"/>
      <c r="D1422" s="101" t="str">
        <f t="shared" si="22"/>
        <v xml:space="preserve"> </v>
      </c>
    </row>
    <row r="1423" spans="1:4" x14ac:dyDescent="0.3">
      <c r="A1423" s="70"/>
      <c r="B1423" s="70"/>
      <c r="D1423" s="101" t="str">
        <f t="shared" si="22"/>
        <v xml:space="preserve"> </v>
      </c>
    </row>
    <row r="1424" spans="1:4" x14ac:dyDescent="0.3">
      <c r="A1424" s="70"/>
      <c r="B1424" s="70"/>
      <c r="D1424" s="101" t="str">
        <f t="shared" si="22"/>
        <v xml:space="preserve"> </v>
      </c>
    </row>
    <row r="1425" spans="1:4" x14ac:dyDescent="0.3">
      <c r="A1425" s="70"/>
      <c r="B1425" s="70"/>
      <c r="D1425" s="101" t="str">
        <f t="shared" si="22"/>
        <v xml:space="preserve"> </v>
      </c>
    </row>
    <row r="1426" spans="1:4" x14ac:dyDescent="0.3">
      <c r="A1426" s="70"/>
      <c r="B1426" s="70"/>
      <c r="D1426" s="101" t="str">
        <f t="shared" si="22"/>
        <v xml:space="preserve"> </v>
      </c>
    </row>
    <row r="1427" spans="1:4" x14ac:dyDescent="0.3">
      <c r="A1427" s="70"/>
      <c r="B1427" s="70"/>
      <c r="D1427" s="101" t="str">
        <f t="shared" si="22"/>
        <v xml:space="preserve"> </v>
      </c>
    </row>
    <row r="1428" spans="1:4" x14ac:dyDescent="0.3">
      <c r="A1428" s="70"/>
      <c r="B1428" s="70"/>
      <c r="D1428" s="101" t="str">
        <f t="shared" si="22"/>
        <v xml:space="preserve"> </v>
      </c>
    </row>
    <row r="1429" spans="1:4" x14ac:dyDescent="0.3">
      <c r="A1429" s="70"/>
      <c r="B1429" s="70"/>
      <c r="D1429" s="101" t="str">
        <f t="shared" si="22"/>
        <v xml:space="preserve"> </v>
      </c>
    </row>
    <row r="1430" spans="1:4" x14ac:dyDescent="0.3">
      <c r="A1430" s="70"/>
      <c r="B1430" s="70"/>
      <c r="D1430" s="101" t="str">
        <f t="shared" si="22"/>
        <v xml:space="preserve"> </v>
      </c>
    </row>
    <row r="1431" spans="1:4" x14ac:dyDescent="0.3">
      <c r="A1431" s="70"/>
      <c r="B1431" s="70"/>
      <c r="D1431" s="101" t="str">
        <f t="shared" si="22"/>
        <v xml:space="preserve"> </v>
      </c>
    </row>
    <row r="1432" spans="1:4" x14ac:dyDescent="0.3">
      <c r="A1432" s="70"/>
      <c r="B1432" s="70"/>
      <c r="D1432" s="101" t="str">
        <f t="shared" si="22"/>
        <v xml:space="preserve"> </v>
      </c>
    </row>
    <row r="1433" spans="1:4" x14ac:dyDescent="0.3">
      <c r="A1433" s="70"/>
      <c r="B1433" s="70"/>
      <c r="D1433" s="101" t="str">
        <f t="shared" si="22"/>
        <v xml:space="preserve"> </v>
      </c>
    </row>
    <row r="1434" spans="1:4" x14ac:dyDescent="0.3">
      <c r="A1434" s="70"/>
      <c r="B1434" s="70"/>
      <c r="D1434" s="101" t="str">
        <f t="shared" si="22"/>
        <v xml:space="preserve"> </v>
      </c>
    </row>
    <row r="1435" spans="1:4" x14ac:dyDescent="0.3">
      <c r="A1435" s="70"/>
      <c r="B1435" s="70"/>
      <c r="D1435" s="101" t="str">
        <f t="shared" si="22"/>
        <v xml:space="preserve"> </v>
      </c>
    </row>
    <row r="1436" spans="1:4" x14ac:dyDescent="0.3">
      <c r="A1436" s="70"/>
      <c r="B1436" s="70"/>
      <c r="D1436" s="101" t="str">
        <f t="shared" si="22"/>
        <v xml:space="preserve"> </v>
      </c>
    </row>
    <row r="1437" spans="1:4" x14ac:dyDescent="0.3">
      <c r="A1437" s="70"/>
      <c r="B1437" s="70"/>
      <c r="D1437" s="101" t="str">
        <f t="shared" si="22"/>
        <v xml:space="preserve"> </v>
      </c>
    </row>
    <row r="1438" spans="1:4" x14ac:dyDescent="0.3">
      <c r="A1438" s="70"/>
      <c r="B1438" s="70"/>
      <c r="D1438" s="101" t="str">
        <f t="shared" si="22"/>
        <v xml:space="preserve"> </v>
      </c>
    </row>
    <row r="1439" spans="1:4" x14ac:dyDescent="0.3">
      <c r="A1439" s="70"/>
      <c r="B1439" s="70"/>
      <c r="D1439" s="101" t="str">
        <f t="shared" si="22"/>
        <v xml:space="preserve"> </v>
      </c>
    </row>
    <row r="1440" spans="1:4" x14ac:dyDescent="0.3">
      <c r="A1440" s="70"/>
      <c r="B1440" s="70"/>
      <c r="D1440" s="101" t="str">
        <f t="shared" si="22"/>
        <v xml:space="preserve"> </v>
      </c>
    </row>
    <row r="1441" spans="1:4" x14ac:dyDescent="0.3">
      <c r="A1441" s="70"/>
      <c r="B1441" s="70"/>
      <c r="D1441" s="101" t="str">
        <f t="shared" si="22"/>
        <v xml:space="preserve"> </v>
      </c>
    </row>
    <row r="1442" spans="1:4" x14ac:dyDescent="0.3">
      <c r="A1442" s="70"/>
      <c r="B1442" s="70"/>
      <c r="D1442" s="101" t="str">
        <f t="shared" si="22"/>
        <v xml:space="preserve"> </v>
      </c>
    </row>
    <row r="1443" spans="1:4" x14ac:dyDescent="0.3">
      <c r="A1443" s="70"/>
      <c r="B1443" s="70"/>
      <c r="D1443" s="101" t="str">
        <f t="shared" si="22"/>
        <v xml:space="preserve"> </v>
      </c>
    </row>
    <row r="1444" spans="1:4" x14ac:dyDescent="0.3">
      <c r="A1444" s="70"/>
      <c r="B1444" s="70"/>
      <c r="D1444" s="101" t="str">
        <f t="shared" si="22"/>
        <v xml:space="preserve"> </v>
      </c>
    </row>
    <row r="1445" spans="1:4" x14ac:dyDescent="0.3">
      <c r="A1445" s="70"/>
      <c r="B1445" s="70"/>
      <c r="D1445" s="101" t="str">
        <f t="shared" si="22"/>
        <v xml:space="preserve"> </v>
      </c>
    </row>
    <row r="1446" spans="1:4" x14ac:dyDescent="0.3">
      <c r="A1446" s="70"/>
      <c r="B1446" s="70"/>
      <c r="D1446" s="101" t="str">
        <f t="shared" si="22"/>
        <v xml:space="preserve"> </v>
      </c>
    </row>
    <row r="1447" spans="1:4" x14ac:dyDescent="0.3">
      <c r="A1447" s="70"/>
      <c r="B1447" s="70"/>
      <c r="D1447" s="101" t="str">
        <f t="shared" si="22"/>
        <v xml:space="preserve"> </v>
      </c>
    </row>
    <row r="1448" spans="1:4" x14ac:dyDescent="0.3">
      <c r="A1448" s="70"/>
      <c r="B1448" s="70"/>
      <c r="D1448" s="101" t="str">
        <f t="shared" si="22"/>
        <v xml:space="preserve"> </v>
      </c>
    </row>
    <row r="1449" spans="1:4" x14ac:dyDescent="0.3">
      <c r="A1449" s="70"/>
      <c r="B1449" s="70"/>
      <c r="D1449" s="101" t="str">
        <f t="shared" si="22"/>
        <v xml:space="preserve"> </v>
      </c>
    </row>
    <row r="1450" spans="1:4" x14ac:dyDescent="0.3">
      <c r="A1450" s="70"/>
      <c r="B1450" s="70"/>
      <c r="D1450" s="101" t="str">
        <f t="shared" si="22"/>
        <v xml:space="preserve"> </v>
      </c>
    </row>
    <row r="1451" spans="1:4" x14ac:dyDescent="0.3">
      <c r="A1451" s="70"/>
      <c r="B1451" s="70"/>
      <c r="D1451" s="101" t="str">
        <f t="shared" si="22"/>
        <v xml:space="preserve"> </v>
      </c>
    </row>
    <row r="1452" spans="1:4" x14ac:dyDescent="0.3">
      <c r="A1452" s="70"/>
      <c r="B1452" s="70"/>
      <c r="D1452" s="101" t="str">
        <f t="shared" si="22"/>
        <v xml:space="preserve"> </v>
      </c>
    </row>
    <row r="1453" spans="1:4" x14ac:dyDescent="0.3">
      <c r="A1453" s="70"/>
      <c r="B1453" s="70"/>
      <c r="D1453" s="101" t="str">
        <f t="shared" si="22"/>
        <v xml:space="preserve"> </v>
      </c>
    </row>
    <row r="1454" spans="1:4" x14ac:dyDescent="0.3">
      <c r="A1454" s="70"/>
      <c r="B1454" s="70"/>
      <c r="D1454" s="101" t="str">
        <f t="shared" si="22"/>
        <v xml:space="preserve"> </v>
      </c>
    </row>
    <row r="1455" spans="1:4" x14ac:dyDescent="0.3">
      <c r="A1455" s="70"/>
      <c r="B1455" s="70"/>
      <c r="D1455" s="101" t="str">
        <f t="shared" si="22"/>
        <v xml:space="preserve"> </v>
      </c>
    </row>
    <row r="1456" spans="1:4" x14ac:dyDescent="0.3">
      <c r="A1456" s="70"/>
      <c r="B1456" s="70"/>
      <c r="D1456" s="101" t="str">
        <f t="shared" si="22"/>
        <v xml:space="preserve"> </v>
      </c>
    </row>
    <row r="1457" spans="1:4" x14ac:dyDescent="0.3">
      <c r="A1457" s="70"/>
      <c r="B1457" s="70"/>
      <c r="D1457" s="101" t="str">
        <f t="shared" si="22"/>
        <v xml:space="preserve"> </v>
      </c>
    </row>
    <row r="1458" spans="1:4" x14ac:dyDescent="0.3">
      <c r="A1458" s="70"/>
      <c r="B1458" s="70"/>
      <c r="D1458" s="101" t="str">
        <f t="shared" si="22"/>
        <v xml:space="preserve"> </v>
      </c>
    </row>
    <row r="1459" spans="1:4" x14ac:dyDescent="0.3">
      <c r="A1459" s="70"/>
      <c r="B1459" s="70"/>
      <c r="D1459" s="101" t="str">
        <f t="shared" si="22"/>
        <v xml:space="preserve"> </v>
      </c>
    </row>
    <row r="1460" spans="1:4" x14ac:dyDescent="0.3">
      <c r="A1460" s="70"/>
      <c r="B1460" s="70"/>
      <c r="D1460" s="101" t="str">
        <f t="shared" si="22"/>
        <v xml:space="preserve"> </v>
      </c>
    </row>
    <row r="1461" spans="1:4" x14ac:dyDescent="0.3">
      <c r="A1461" s="70"/>
      <c r="B1461" s="70"/>
      <c r="D1461" s="101" t="str">
        <f t="shared" si="22"/>
        <v xml:space="preserve"> </v>
      </c>
    </row>
    <row r="1462" spans="1:4" x14ac:dyDescent="0.3">
      <c r="A1462" s="70"/>
      <c r="B1462" s="70"/>
      <c r="D1462" s="101" t="str">
        <f t="shared" si="22"/>
        <v xml:space="preserve"> </v>
      </c>
    </row>
    <row r="1463" spans="1:4" x14ac:dyDescent="0.3">
      <c r="A1463" s="70"/>
      <c r="B1463" s="70"/>
      <c r="D1463" s="101" t="str">
        <f t="shared" si="22"/>
        <v xml:space="preserve"> </v>
      </c>
    </row>
    <row r="1464" spans="1:4" x14ac:dyDescent="0.3">
      <c r="A1464" s="70"/>
      <c r="B1464" s="70"/>
      <c r="D1464" s="101" t="str">
        <f t="shared" si="22"/>
        <v xml:space="preserve"> </v>
      </c>
    </row>
    <row r="1465" spans="1:4" x14ac:dyDescent="0.3">
      <c r="A1465" s="70"/>
      <c r="B1465" s="70"/>
      <c r="D1465" s="101" t="str">
        <f t="shared" si="22"/>
        <v xml:space="preserve"> </v>
      </c>
    </row>
    <row r="1466" spans="1:4" x14ac:dyDescent="0.3">
      <c r="A1466" s="70"/>
      <c r="B1466" s="70"/>
      <c r="D1466" s="101" t="str">
        <f t="shared" si="22"/>
        <v xml:space="preserve"> </v>
      </c>
    </row>
    <row r="1467" spans="1:4" x14ac:dyDescent="0.3">
      <c r="A1467" s="70"/>
      <c r="B1467" s="70"/>
      <c r="D1467" s="101" t="str">
        <f t="shared" si="22"/>
        <v xml:space="preserve"> </v>
      </c>
    </row>
    <row r="1468" spans="1:4" x14ac:dyDescent="0.3">
      <c r="A1468" s="70"/>
      <c r="B1468" s="70"/>
      <c r="D1468" s="101" t="str">
        <f t="shared" si="22"/>
        <v xml:space="preserve"> </v>
      </c>
    </row>
    <row r="1469" spans="1:4" x14ac:dyDescent="0.3">
      <c r="A1469" s="70"/>
      <c r="B1469" s="70"/>
      <c r="D1469" s="101" t="str">
        <f t="shared" si="22"/>
        <v xml:space="preserve"> </v>
      </c>
    </row>
    <row r="1470" spans="1:4" x14ac:dyDescent="0.3">
      <c r="A1470" s="70"/>
      <c r="B1470" s="70"/>
      <c r="D1470" s="101" t="str">
        <f t="shared" si="22"/>
        <v xml:space="preserve"> </v>
      </c>
    </row>
    <row r="1471" spans="1:4" x14ac:dyDescent="0.3">
      <c r="A1471" s="70"/>
      <c r="B1471" s="70"/>
      <c r="D1471" s="101" t="str">
        <f t="shared" si="22"/>
        <v xml:space="preserve"> </v>
      </c>
    </row>
    <row r="1472" spans="1:4" x14ac:dyDescent="0.3">
      <c r="A1472" s="70"/>
      <c r="B1472" s="70"/>
      <c r="D1472" s="101" t="str">
        <f t="shared" si="22"/>
        <v xml:space="preserve"> </v>
      </c>
    </row>
    <row r="1473" spans="1:4" x14ac:dyDescent="0.3">
      <c r="A1473" s="70"/>
      <c r="B1473" s="70"/>
      <c r="D1473" s="101" t="str">
        <f t="shared" si="22"/>
        <v xml:space="preserve"> </v>
      </c>
    </row>
    <row r="1474" spans="1:4" x14ac:dyDescent="0.3">
      <c r="A1474" s="70"/>
      <c r="B1474" s="70"/>
      <c r="D1474" s="101" t="str">
        <f t="shared" ref="D1474:D1475" si="23">A1474&amp;" "&amp;B1474</f>
        <v xml:space="preserve"> </v>
      </c>
    </row>
    <row r="1475" spans="1:4" x14ac:dyDescent="0.3">
      <c r="A1475" s="70"/>
      <c r="B1475" s="70"/>
      <c r="D1475" s="101" t="str">
        <f t="shared" si="23"/>
        <v xml:space="preserve"> 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42C4E-FE7D-4366-8F42-9D3A0C356CD2}">
  <sheetPr>
    <tabColor theme="0" tint="-0.249977111117893"/>
  </sheetPr>
  <dimension ref="A1:A1473"/>
  <sheetViews>
    <sheetView topLeftCell="A13" workbookViewId="0">
      <selection activeCell="B24" sqref="B24"/>
    </sheetView>
  </sheetViews>
  <sheetFormatPr defaultColWidth="29.33203125" defaultRowHeight="14.4" x14ac:dyDescent="0.3"/>
  <cols>
    <col min="1" max="1" width="48.88671875" bestFit="1" customWidth="1"/>
    <col min="2" max="2" width="4.33203125" customWidth="1"/>
  </cols>
  <sheetData>
    <row r="1" spans="1:1" x14ac:dyDescent="0.3">
      <c r="A1" s="71" t="s">
        <v>4007</v>
      </c>
    </row>
    <row r="2" spans="1:1" x14ac:dyDescent="0.3">
      <c r="A2" s="70" t="s">
        <v>3981</v>
      </c>
    </row>
    <row r="3" spans="1:1" x14ac:dyDescent="0.3">
      <c r="A3" s="70" t="s">
        <v>3983</v>
      </c>
    </row>
    <row r="4" spans="1:1" x14ac:dyDescent="0.3">
      <c r="A4" s="70" t="s">
        <v>3982</v>
      </c>
    </row>
    <row r="5" spans="1:1" x14ac:dyDescent="0.3">
      <c r="A5" s="70"/>
    </row>
    <row r="6" spans="1:1" x14ac:dyDescent="0.3">
      <c r="A6" s="70"/>
    </row>
    <row r="7" spans="1:1" x14ac:dyDescent="0.3">
      <c r="A7" s="132" t="s">
        <v>3987</v>
      </c>
    </row>
    <row r="8" spans="1:1" x14ac:dyDescent="0.3">
      <c r="A8" s="102" t="s">
        <v>3988</v>
      </c>
    </row>
    <row r="9" spans="1:1" x14ac:dyDescent="0.3">
      <c r="A9" s="102" t="s">
        <v>3989</v>
      </c>
    </row>
    <row r="10" spans="1:1" x14ac:dyDescent="0.3">
      <c r="A10" s="102" t="s">
        <v>3990</v>
      </c>
    </row>
    <row r="11" spans="1:1" x14ac:dyDescent="0.3">
      <c r="A11" s="102" t="s">
        <v>3991</v>
      </c>
    </row>
    <row r="12" spans="1:1" x14ac:dyDescent="0.3">
      <c r="A12" s="102" t="s">
        <v>3993</v>
      </c>
    </row>
    <row r="13" spans="1:1" x14ac:dyDescent="0.3">
      <c r="A13" s="102" t="s">
        <v>3992</v>
      </c>
    </row>
    <row r="14" spans="1:1" x14ac:dyDescent="0.3">
      <c r="A14" s="70"/>
    </row>
    <row r="15" spans="1:1" x14ac:dyDescent="0.3">
      <c r="A15" s="132" t="s">
        <v>4008</v>
      </c>
    </row>
    <row r="16" spans="1:1" x14ac:dyDescent="0.3">
      <c r="A16" s="70" t="s">
        <v>3994</v>
      </c>
    </row>
    <row r="17" spans="1:1" x14ac:dyDescent="0.3">
      <c r="A17" s="70" t="s">
        <v>3995</v>
      </c>
    </row>
    <row r="18" spans="1:1" x14ac:dyDescent="0.3">
      <c r="A18" s="70" t="s">
        <v>3996</v>
      </c>
    </row>
    <row r="19" spans="1:1" x14ac:dyDescent="0.3">
      <c r="A19" s="70" t="s">
        <v>3997</v>
      </c>
    </row>
    <row r="20" spans="1:1" x14ac:dyDescent="0.3">
      <c r="A20" s="70" t="s">
        <v>3998</v>
      </c>
    </row>
    <row r="21" spans="1:1" x14ac:dyDescent="0.3">
      <c r="A21" s="70" t="s">
        <v>3999</v>
      </c>
    </row>
    <row r="22" spans="1:1" x14ac:dyDescent="0.3">
      <c r="A22" s="70" t="s">
        <v>4000</v>
      </c>
    </row>
    <row r="23" spans="1:1" x14ac:dyDescent="0.3">
      <c r="A23" s="70" t="s">
        <v>4001</v>
      </c>
    </row>
    <row r="24" spans="1:1" x14ac:dyDescent="0.3">
      <c r="A24" s="70" t="s">
        <v>4002</v>
      </c>
    </row>
    <row r="25" spans="1:1" x14ac:dyDescent="0.3">
      <c r="A25" s="70" t="s">
        <v>4003</v>
      </c>
    </row>
    <row r="26" spans="1:1" x14ac:dyDescent="0.3">
      <c r="A26" s="70" t="s">
        <v>4004</v>
      </c>
    </row>
    <row r="27" spans="1:1" x14ac:dyDescent="0.3">
      <c r="A27" s="70" t="s">
        <v>4005</v>
      </c>
    </row>
    <row r="28" spans="1:1" x14ac:dyDescent="0.3">
      <c r="A28" s="70" t="s">
        <v>4006</v>
      </c>
    </row>
    <row r="29" spans="1:1" x14ac:dyDescent="0.3">
      <c r="A29" s="70"/>
    </row>
    <row r="30" spans="1:1" x14ac:dyDescent="0.3">
      <c r="A30" s="70"/>
    </row>
    <row r="31" spans="1:1" x14ac:dyDescent="0.3">
      <c r="A31" s="132" t="s">
        <v>4012</v>
      </c>
    </row>
    <row r="32" spans="1:1" x14ac:dyDescent="0.3">
      <c r="A32" s="70" t="s">
        <v>4013</v>
      </c>
    </row>
    <row r="33" spans="1:1" x14ac:dyDescent="0.3">
      <c r="A33" s="70" t="s">
        <v>4014</v>
      </c>
    </row>
    <row r="34" spans="1:1" x14ac:dyDescent="0.3">
      <c r="A34" s="70" t="s">
        <v>4015</v>
      </c>
    </row>
    <row r="35" spans="1:1" x14ac:dyDescent="0.3">
      <c r="A35" s="70" t="s">
        <v>4016</v>
      </c>
    </row>
    <row r="36" spans="1:1" x14ac:dyDescent="0.3">
      <c r="A36" s="70" t="s">
        <v>4017</v>
      </c>
    </row>
    <row r="37" spans="1:1" x14ac:dyDescent="0.3">
      <c r="A37" s="70" t="s">
        <v>4018</v>
      </c>
    </row>
    <row r="38" spans="1:1" x14ac:dyDescent="0.3">
      <c r="A38" s="70" t="s">
        <v>4019</v>
      </c>
    </row>
    <row r="39" spans="1:1" x14ac:dyDescent="0.3">
      <c r="A39" s="70" t="s">
        <v>4020</v>
      </c>
    </row>
    <row r="40" spans="1:1" x14ac:dyDescent="0.3">
      <c r="A40" s="70" t="s">
        <v>4021</v>
      </c>
    </row>
    <row r="41" spans="1:1" x14ac:dyDescent="0.3">
      <c r="A41" s="70" t="s">
        <v>4022</v>
      </c>
    </row>
    <row r="42" spans="1:1" x14ac:dyDescent="0.3">
      <c r="A42" s="70" t="s">
        <v>4023</v>
      </c>
    </row>
    <row r="43" spans="1:1" x14ac:dyDescent="0.3">
      <c r="A43" s="70" t="s">
        <v>4024</v>
      </c>
    </row>
    <row r="44" spans="1:1" x14ac:dyDescent="0.3">
      <c r="A44" s="70" t="s">
        <v>4025</v>
      </c>
    </row>
    <row r="45" spans="1:1" x14ac:dyDescent="0.3">
      <c r="A45" s="70"/>
    </row>
    <row r="46" spans="1:1" x14ac:dyDescent="0.3">
      <c r="A46" s="132" t="s">
        <v>4050</v>
      </c>
    </row>
    <row r="47" spans="1:1" x14ac:dyDescent="0.3">
      <c r="A47" s="70" t="s">
        <v>4051</v>
      </c>
    </row>
    <row r="48" spans="1:1" x14ac:dyDescent="0.3">
      <c r="A48" s="70" t="s">
        <v>4052</v>
      </c>
    </row>
    <row r="49" spans="1:1" x14ac:dyDescent="0.3">
      <c r="A49" s="70" t="s">
        <v>4053</v>
      </c>
    </row>
    <row r="50" spans="1:1" x14ac:dyDescent="0.3">
      <c r="A50" s="70"/>
    </row>
    <row r="51" spans="1:1" x14ac:dyDescent="0.3">
      <c r="A51" s="132" t="s">
        <v>4054</v>
      </c>
    </row>
    <row r="52" spans="1:1" x14ac:dyDescent="0.3">
      <c r="A52" s="70" t="s">
        <v>4055</v>
      </c>
    </row>
    <row r="53" spans="1:1" x14ac:dyDescent="0.3">
      <c r="A53" s="70" t="s">
        <v>4056</v>
      </c>
    </row>
    <row r="54" spans="1:1" x14ac:dyDescent="0.3">
      <c r="A54" s="70"/>
    </row>
    <row r="55" spans="1:1" x14ac:dyDescent="0.3">
      <c r="A55" s="70"/>
    </row>
    <row r="56" spans="1:1" x14ac:dyDescent="0.3">
      <c r="A56" s="70"/>
    </row>
    <row r="57" spans="1:1" x14ac:dyDescent="0.3">
      <c r="A57" s="70"/>
    </row>
    <row r="58" spans="1:1" x14ac:dyDescent="0.3">
      <c r="A58" s="70"/>
    </row>
    <row r="59" spans="1:1" x14ac:dyDescent="0.3">
      <c r="A59" s="70"/>
    </row>
    <row r="60" spans="1:1" x14ac:dyDescent="0.3">
      <c r="A60" s="70"/>
    </row>
    <row r="61" spans="1:1" x14ac:dyDescent="0.3">
      <c r="A61" s="70"/>
    </row>
    <row r="62" spans="1:1" x14ac:dyDescent="0.3">
      <c r="A62" s="70"/>
    </row>
    <row r="63" spans="1:1" x14ac:dyDescent="0.3">
      <c r="A63" s="70"/>
    </row>
    <row r="64" spans="1:1" x14ac:dyDescent="0.3">
      <c r="A64" s="70"/>
    </row>
    <row r="65" spans="1:1" x14ac:dyDescent="0.3">
      <c r="A65" s="70"/>
    </row>
    <row r="66" spans="1:1" x14ac:dyDescent="0.3">
      <c r="A66" s="70"/>
    </row>
    <row r="67" spans="1:1" x14ac:dyDescent="0.3">
      <c r="A67" s="70"/>
    </row>
    <row r="68" spans="1:1" x14ac:dyDescent="0.3">
      <c r="A68" s="70"/>
    </row>
    <row r="69" spans="1:1" x14ac:dyDescent="0.3">
      <c r="A69" s="70"/>
    </row>
    <row r="70" spans="1:1" x14ac:dyDescent="0.3">
      <c r="A70" s="70"/>
    </row>
    <row r="71" spans="1:1" x14ac:dyDescent="0.3">
      <c r="A71" s="70"/>
    </row>
    <row r="72" spans="1:1" x14ac:dyDescent="0.3">
      <c r="A72" s="70"/>
    </row>
    <row r="73" spans="1:1" x14ac:dyDescent="0.3">
      <c r="A73" s="70"/>
    </row>
    <row r="74" spans="1:1" x14ac:dyDescent="0.3">
      <c r="A74" s="70"/>
    </row>
    <row r="75" spans="1:1" x14ac:dyDescent="0.3">
      <c r="A75" s="70"/>
    </row>
    <row r="76" spans="1:1" x14ac:dyDescent="0.3">
      <c r="A76" s="70"/>
    </row>
    <row r="77" spans="1:1" x14ac:dyDescent="0.3">
      <c r="A77" s="70"/>
    </row>
    <row r="78" spans="1:1" x14ac:dyDescent="0.3">
      <c r="A78" s="70"/>
    </row>
    <row r="79" spans="1:1" x14ac:dyDescent="0.3">
      <c r="A79" s="70"/>
    </row>
    <row r="80" spans="1:1" x14ac:dyDescent="0.3">
      <c r="A80" s="70"/>
    </row>
    <row r="81" spans="1:1" x14ac:dyDescent="0.3">
      <c r="A81" s="70"/>
    </row>
    <row r="82" spans="1:1" x14ac:dyDescent="0.3">
      <c r="A82" s="70"/>
    </row>
    <row r="83" spans="1:1" x14ac:dyDescent="0.3">
      <c r="A83" s="70"/>
    </row>
    <row r="84" spans="1:1" x14ac:dyDescent="0.3">
      <c r="A84" s="70"/>
    </row>
    <row r="85" spans="1:1" x14ac:dyDescent="0.3">
      <c r="A85" s="70"/>
    </row>
    <row r="86" spans="1:1" x14ac:dyDescent="0.3">
      <c r="A86" s="70"/>
    </row>
    <row r="87" spans="1:1" x14ac:dyDescent="0.3">
      <c r="A87" s="70"/>
    </row>
    <row r="88" spans="1:1" x14ac:dyDescent="0.3">
      <c r="A88" s="70"/>
    </row>
    <row r="89" spans="1:1" x14ac:dyDescent="0.3">
      <c r="A89" s="70"/>
    </row>
    <row r="90" spans="1:1" x14ac:dyDescent="0.3">
      <c r="A90" s="70"/>
    </row>
    <row r="91" spans="1:1" x14ac:dyDescent="0.3">
      <c r="A91" s="70"/>
    </row>
    <row r="92" spans="1:1" x14ac:dyDescent="0.3">
      <c r="A92" s="70"/>
    </row>
    <row r="93" spans="1:1" x14ac:dyDescent="0.3">
      <c r="A93" s="70"/>
    </row>
    <row r="94" spans="1:1" x14ac:dyDescent="0.3">
      <c r="A94" s="70"/>
    </row>
    <row r="95" spans="1:1" x14ac:dyDescent="0.3">
      <c r="A95" s="70"/>
    </row>
    <row r="96" spans="1:1" x14ac:dyDescent="0.3">
      <c r="A96" s="70"/>
    </row>
    <row r="97" spans="1:1" x14ac:dyDescent="0.3">
      <c r="A97" s="70"/>
    </row>
    <row r="98" spans="1:1" x14ac:dyDescent="0.3">
      <c r="A98" s="70"/>
    </row>
    <row r="99" spans="1:1" x14ac:dyDescent="0.3">
      <c r="A99" s="70"/>
    </row>
    <row r="100" spans="1:1" x14ac:dyDescent="0.3">
      <c r="A100" s="70"/>
    </row>
    <row r="101" spans="1:1" x14ac:dyDescent="0.3">
      <c r="A101" s="70"/>
    </row>
    <row r="102" spans="1:1" x14ac:dyDescent="0.3">
      <c r="A102" s="70"/>
    </row>
    <row r="103" spans="1:1" x14ac:dyDescent="0.3">
      <c r="A103" s="70"/>
    </row>
    <row r="104" spans="1:1" x14ac:dyDescent="0.3">
      <c r="A104" s="70"/>
    </row>
    <row r="105" spans="1:1" x14ac:dyDescent="0.3">
      <c r="A105" s="70"/>
    </row>
    <row r="106" spans="1:1" x14ac:dyDescent="0.3">
      <c r="A106" s="70"/>
    </row>
    <row r="107" spans="1:1" x14ac:dyDescent="0.3">
      <c r="A107" s="70"/>
    </row>
    <row r="108" spans="1:1" x14ac:dyDescent="0.3">
      <c r="A108" s="70"/>
    </row>
    <row r="109" spans="1:1" x14ac:dyDescent="0.3">
      <c r="A109" s="70"/>
    </row>
    <row r="110" spans="1:1" x14ac:dyDescent="0.3">
      <c r="A110" s="70"/>
    </row>
    <row r="111" spans="1:1" x14ac:dyDescent="0.3">
      <c r="A111" s="70"/>
    </row>
    <row r="112" spans="1:1" x14ac:dyDescent="0.3">
      <c r="A112" s="70"/>
    </row>
    <row r="113" spans="1:1" x14ac:dyDescent="0.3">
      <c r="A113" s="70"/>
    </row>
    <row r="114" spans="1:1" x14ac:dyDescent="0.3">
      <c r="A114" s="70"/>
    </row>
    <row r="115" spans="1:1" x14ac:dyDescent="0.3">
      <c r="A115" s="70"/>
    </row>
    <row r="116" spans="1:1" x14ac:dyDescent="0.3">
      <c r="A116" s="70"/>
    </row>
    <row r="117" spans="1:1" x14ac:dyDescent="0.3">
      <c r="A117" s="70"/>
    </row>
    <row r="118" spans="1:1" x14ac:dyDescent="0.3">
      <c r="A118" s="70"/>
    </row>
    <row r="119" spans="1:1" x14ac:dyDescent="0.3">
      <c r="A119" s="70"/>
    </row>
    <row r="120" spans="1:1" x14ac:dyDescent="0.3">
      <c r="A120" s="70"/>
    </row>
    <row r="121" spans="1:1" x14ac:dyDescent="0.3">
      <c r="A121" s="70"/>
    </row>
    <row r="122" spans="1:1" x14ac:dyDescent="0.3">
      <c r="A122" s="70"/>
    </row>
    <row r="123" spans="1:1" x14ac:dyDescent="0.3">
      <c r="A123" s="70"/>
    </row>
    <row r="124" spans="1:1" x14ac:dyDescent="0.3">
      <c r="A124" s="70"/>
    </row>
    <row r="125" spans="1:1" x14ac:dyDescent="0.3">
      <c r="A125" s="70"/>
    </row>
    <row r="126" spans="1:1" x14ac:dyDescent="0.3">
      <c r="A126" s="70"/>
    </row>
    <row r="127" spans="1:1" x14ac:dyDescent="0.3">
      <c r="A127" s="70"/>
    </row>
    <row r="128" spans="1:1" x14ac:dyDescent="0.3">
      <c r="A128" s="70"/>
    </row>
    <row r="129" spans="1:1" x14ac:dyDescent="0.3">
      <c r="A129" s="70"/>
    </row>
    <row r="130" spans="1:1" x14ac:dyDescent="0.3">
      <c r="A130" s="70"/>
    </row>
    <row r="131" spans="1:1" x14ac:dyDescent="0.3">
      <c r="A131" s="70"/>
    </row>
    <row r="132" spans="1:1" x14ac:dyDescent="0.3">
      <c r="A132" s="70"/>
    </row>
    <row r="133" spans="1:1" x14ac:dyDescent="0.3">
      <c r="A133" s="70"/>
    </row>
    <row r="134" spans="1:1" x14ac:dyDescent="0.3">
      <c r="A134" s="70"/>
    </row>
    <row r="135" spans="1:1" x14ac:dyDescent="0.3">
      <c r="A135" s="70"/>
    </row>
    <row r="136" spans="1:1" x14ac:dyDescent="0.3">
      <c r="A136" s="70"/>
    </row>
    <row r="137" spans="1:1" x14ac:dyDescent="0.3">
      <c r="A137" s="70"/>
    </row>
    <row r="138" spans="1:1" x14ac:dyDescent="0.3">
      <c r="A138" s="70"/>
    </row>
    <row r="139" spans="1:1" x14ac:dyDescent="0.3">
      <c r="A139" s="70"/>
    </row>
    <row r="140" spans="1:1" x14ac:dyDescent="0.3">
      <c r="A140" s="70"/>
    </row>
    <row r="141" spans="1:1" x14ac:dyDescent="0.3">
      <c r="A141" s="70"/>
    </row>
    <row r="142" spans="1:1" x14ac:dyDescent="0.3">
      <c r="A142" s="70"/>
    </row>
    <row r="143" spans="1:1" x14ac:dyDescent="0.3">
      <c r="A143" s="70"/>
    </row>
    <row r="144" spans="1:1" x14ac:dyDescent="0.3">
      <c r="A144" s="70"/>
    </row>
    <row r="145" spans="1:1" x14ac:dyDescent="0.3">
      <c r="A145" s="70"/>
    </row>
    <row r="146" spans="1:1" x14ac:dyDescent="0.3">
      <c r="A146" s="70"/>
    </row>
    <row r="147" spans="1:1" x14ac:dyDescent="0.3">
      <c r="A147" s="70"/>
    </row>
    <row r="148" spans="1:1" x14ac:dyDescent="0.3">
      <c r="A148" s="70"/>
    </row>
    <row r="149" spans="1:1" x14ac:dyDescent="0.3">
      <c r="A149" s="70"/>
    </row>
    <row r="150" spans="1:1" x14ac:dyDescent="0.3">
      <c r="A150" s="70"/>
    </row>
    <row r="151" spans="1:1" x14ac:dyDescent="0.3">
      <c r="A151" s="70"/>
    </row>
    <row r="152" spans="1:1" x14ac:dyDescent="0.3">
      <c r="A152" s="70"/>
    </row>
    <row r="153" spans="1:1" x14ac:dyDescent="0.3">
      <c r="A153" s="70"/>
    </row>
    <row r="154" spans="1:1" x14ac:dyDescent="0.3">
      <c r="A154" s="70"/>
    </row>
    <row r="155" spans="1:1" x14ac:dyDescent="0.3">
      <c r="A155" s="70"/>
    </row>
    <row r="156" spans="1:1" x14ac:dyDescent="0.3">
      <c r="A156" s="70"/>
    </row>
    <row r="157" spans="1:1" x14ac:dyDescent="0.3">
      <c r="A157" s="70"/>
    </row>
    <row r="158" spans="1:1" x14ac:dyDescent="0.3">
      <c r="A158" s="70"/>
    </row>
    <row r="159" spans="1:1" x14ac:dyDescent="0.3">
      <c r="A159" s="70"/>
    </row>
    <row r="160" spans="1:1" x14ac:dyDescent="0.3">
      <c r="A160" s="70"/>
    </row>
    <row r="161" spans="1:1" x14ac:dyDescent="0.3">
      <c r="A161" s="70"/>
    </row>
    <row r="162" spans="1:1" x14ac:dyDescent="0.3">
      <c r="A162" s="70"/>
    </row>
    <row r="163" spans="1:1" x14ac:dyDescent="0.3">
      <c r="A163" s="70"/>
    </row>
    <row r="164" spans="1:1" x14ac:dyDescent="0.3">
      <c r="A164" s="70"/>
    </row>
    <row r="165" spans="1:1" x14ac:dyDescent="0.3">
      <c r="A165" s="70"/>
    </row>
    <row r="166" spans="1:1" x14ac:dyDescent="0.3">
      <c r="A166" s="70"/>
    </row>
    <row r="167" spans="1:1" x14ac:dyDescent="0.3">
      <c r="A167" s="70"/>
    </row>
    <row r="168" spans="1:1" x14ac:dyDescent="0.3">
      <c r="A168" s="70"/>
    </row>
    <row r="169" spans="1:1" x14ac:dyDescent="0.3">
      <c r="A169" s="70"/>
    </row>
    <row r="170" spans="1:1" x14ac:dyDescent="0.3">
      <c r="A170" s="70"/>
    </row>
    <row r="171" spans="1:1" x14ac:dyDescent="0.3">
      <c r="A171" s="70"/>
    </row>
    <row r="172" spans="1:1" x14ac:dyDescent="0.3">
      <c r="A172" s="70"/>
    </row>
    <row r="173" spans="1:1" x14ac:dyDescent="0.3">
      <c r="A173" s="70"/>
    </row>
    <row r="174" spans="1:1" x14ac:dyDescent="0.3">
      <c r="A174" s="70"/>
    </row>
    <row r="175" spans="1:1" x14ac:dyDescent="0.3">
      <c r="A175" s="70"/>
    </row>
    <row r="176" spans="1:1" x14ac:dyDescent="0.3">
      <c r="A176" s="70"/>
    </row>
    <row r="177" spans="1:1" x14ac:dyDescent="0.3">
      <c r="A177" s="70"/>
    </row>
    <row r="178" spans="1:1" x14ac:dyDescent="0.3">
      <c r="A178" s="70"/>
    </row>
    <row r="179" spans="1:1" x14ac:dyDescent="0.3">
      <c r="A179" s="70"/>
    </row>
    <row r="180" spans="1:1" x14ac:dyDescent="0.3">
      <c r="A180" s="70"/>
    </row>
    <row r="181" spans="1:1" x14ac:dyDescent="0.3">
      <c r="A181" s="70"/>
    </row>
    <row r="182" spans="1:1" x14ac:dyDescent="0.3">
      <c r="A182" s="70"/>
    </row>
    <row r="183" spans="1:1" x14ac:dyDescent="0.3">
      <c r="A183" s="70"/>
    </row>
    <row r="184" spans="1:1" x14ac:dyDescent="0.3">
      <c r="A184" s="70"/>
    </row>
    <row r="185" spans="1:1" x14ac:dyDescent="0.3">
      <c r="A185" s="70"/>
    </row>
    <row r="186" spans="1:1" x14ac:dyDescent="0.3">
      <c r="A186" s="70"/>
    </row>
    <row r="187" spans="1:1" x14ac:dyDescent="0.3">
      <c r="A187" s="70"/>
    </row>
    <row r="188" spans="1:1" x14ac:dyDescent="0.3">
      <c r="A188" s="70"/>
    </row>
    <row r="189" spans="1:1" x14ac:dyDescent="0.3">
      <c r="A189" s="70"/>
    </row>
    <row r="190" spans="1:1" x14ac:dyDescent="0.3">
      <c r="A190" s="70"/>
    </row>
    <row r="191" spans="1:1" x14ac:dyDescent="0.3">
      <c r="A191" s="70"/>
    </row>
    <row r="192" spans="1:1" x14ac:dyDescent="0.3">
      <c r="A192" s="70"/>
    </row>
    <row r="193" spans="1:1" x14ac:dyDescent="0.3">
      <c r="A193" s="70"/>
    </row>
    <row r="194" spans="1:1" x14ac:dyDescent="0.3">
      <c r="A194" s="70"/>
    </row>
    <row r="195" spans="1:1" x14ac:dyDescent="0.3">
      <c r="A195" s="70"/>
    </row>
    <row r="196" spans="1:1" x14ac:dyDescent="0.3">
      <c r="A196" s="70"/>
    </row>
    <row r="197" spans="1:1" x14ac:dyDescent="0.3">
      <c r="A197" s="70"/>
    </row>
    <row r="198" spans="1:1" x14ac:dyDescent="0.3">
      <c r="A198" s="70"/>
    </row>
    <row r="199" spans="1:1" x14ac:dyDescent="0.3">
      <c r="A199" s="70"/>
    </row>
    <row r="200" spans="1:1" x14ac:dyDescent="0.3">
      <c r="A200" s="70"/>
    </row>
    <row r="201" spans="1:1" x14ac:dyDescent="0.3">
      <c r="A201" s="70"/>
    </row>
    <row r="202" spans="1:1" x14ac:dyDescent="0.3">
      <c r="A202" s="70"/>
    </row>
    <row r="203" spans="1:1" x14ac:dyDescent="0.3">
      <c r="A203" s="70"/>
    </row>
    <row r="204" spans="1:1" x14ac:dyDescent="0.3">
      <c r="A204" s="70"/>
    </row>
    <row r="205" spans="1:1" x14ac:dyDescent="0.3">
      <c r="A205" s="70"/>
    </row>
    <row r="206" spans="1:1" x14ac:dyDescent="0.3">
      <c r="A206" s="70"/>
    </row>
    <row r="207" spans="1:1" x14ac:dyDescent="0.3">
      <c r="A207" s="70"/>
    </row>
    <row r="208" spans="1:1" x14ac:dyDescent="0.3">
      <c r="A208" s="70"/>
    </row>
    <row r="209" spans="1:1" x14ac:dyDescent="0.3">
      <c r="A209" s="70"/>
    </row>
    <row r="210" spans="1:1" x14ac:dyDescent="0.3">
      <c r="A210" s="70"/>
    </row>
    <row r="211" spans="1:1" x14ac:dyDescent="0.3">
      <c r="A211" s="70"/>
    </row>
    <row r="212" spans="1:1" x14ac:dyDescent="0.3">
      <c r="A212" s="70"/>
    </row>
    <row r="213" spans="1:1" x14ac:dyDescent="0.3">
      <c r="A213" s="70"/>
    </row>
    <row r="214" spans="1:1" x14ac:dyDescent="0.3">
      <c r="A214" s="70"/>
    </row>
    <row r="215" spans="1:1" x14ac:dyDescent="0.3">
      <c r="A215" s="70"/>
    </row>
    <row r="216" spans="1:1" x14ac:dyDescent="0.3">
      <c r="A216" s="70"/>
    </row>
    <row r="217" spans="1:1" x14ac:dyDescent="0.3">
      <c r="A217" s="70"/>
    </row>
    <row r="218" spans="1:1" x14ac:dyDescent="0.3">
      <c r="A218" s="70"/>
    </row>
    <row r="219" spans="1:1" x14ac:dyDescent="0.3">
      <c r="A219" s="70"/>
    </row>
    <row r="220" spans="1:1" x14ac:dyDescent="0.3">
      <c r="A220" s="70"/>
    </row>
    <row r="221" spans="1:1" x14ac:dyDescent="0.3">
      <c r="A221" s="70"/>
    </row>
    <row r="222" spans="1:1" x14ac:dyDescent="0.3">
      <c r="A222" s="70"/>
    </row>
    <row r="223" spans="1:1" x14ac:dyDescent="0.3">
      <c r="A223" s="70"/>
    </row>
    <row r="224" spans="1:1" x14ac:dyDescent="0.3">
      <c r="A224" s="70"/>
    </row>
    <row r="225" spans="1:1" x14ac:dyDescent="0.3">
      <c r="A225" s="70"/>
    </row>
    <row r="226" spans="1:1" x14ac:dyDescent="0.3">
      <c r="A226" s="70"/>
    </row>
    <row r="227" spans="1:1" x14ac:dyDescent="0.3">
      <c r="A227" s="70"/>
    </row>
    <row r="228" spans="1:1" x14ac:dyDescent="0.3">
      <c r="A228" s="70"/>
    </row>
    <row r="229" spans="1:1" x14ac:dyDescent="0.3">
      <c r="A229" s="70"/>
    </row>
    <row r="230" spans="1:1" x14ac:dyDescent="0.3">
      <c r="A230" s="70"/>
    </row>
    <row r="231" spans="1:1" x14ac:dyDescent="0.3">
      <c r="A231" s="70"/>
    </row>
    <row r="232" spans="1:1" x14ac:dyDescent="0.3">
      <c r="A232" s="70"/>
    </row>
    <row r="233" spans="1:1" x14ac:dyDescent="0.3">
      <c r="A233" s="70"/>
    </row>
    <row r="234" spans="1:1" x14ac:dyDescent="0.3">
      <c r="A234" s="70"/>
    </row>
    <row r="235" spans="1:1" x14ac:dyDescent="0.3">
      <c r="A235" s="70"/>
    </row>
    <row r="236" spans="1:1" x14ac:dyDescent="0.3">
      <c r="A236" s="70"/>
    </row>
    <row r="237" spans="1:1" x14ac:dyDescent="0.3">
      <c r="A237" s="70"/>
    </row>
    <row r="238" spans="1:1" x14ac:dyDescent="0.3">
      <c r="A238" s="70"/>
    </row>
    <row r="239" spans="1:1" x14ac:dyDescent="0.3">
      <c r="A239" s="70"/>
    </row>
    <row r="240" spans="1:1" x14ac:dyDescent="0.3">
      <c r="A240" s="70"/>
    </row>
    <row r="241" spans="1:1" x14ac:dyDescent="0.3">
      <c r="A241" s="70"/>
    </row>
    <row r="242" spans="1:1" x14ac:dyDescent="0.3">
      <c r="A242" s="70"/>
    </row>
    <row r="243" spans="1:1" x14ac:dyDescent="0.3">
      <c r="A243" s="70"/>
    </row>
    <row r="244" spans="1:1" x14ac:dyDescent="0.3">
      <c r="A244" s="70"/>
    </row>
    <row r="245" spans="1:1" x14ac:dyDescent="0.3">
      <c r="A245" s="70"/>
    </row>
    <row r="246" spans="1:1" x14ac:dyDescent="0.3">
      <c r="A246" s="70"/>
    </row>
    <row r="247" spans="1:1" x14ac:dyDescent="0.3">
      <c r="A247" s="70"/>
    </row>
    <row r="248" spans="1:1" x14ac:dyDescent="0.3">
      <c r="A248" s="70"/>
    </row>
    <row r="249" spans="1:1" x14ac:dyDescent="0.3">
      <c r="A249" s="70"/>
    </row>
    <row r="250" spans="1:1" x14ac:dyDescent="0.3">
      <c r="A250" s="70"/>
    </row>
    <row r="251" spans="1:1" x14ac:dyDescent="0.3">
      <c r="A251" s="70"/>
    </row>
    <row r="252" spans="1:1" x14ac:dyDescent="0.3">
      <c r="A252" s="70"/>
    </row>
    <row r="253" spans="1:1" x14ac:dyDescent="0.3">
      <c r="A253" s="70"/>
    </row>
    <row r="254" spans="1:1" x14ac:dyDescent="0.3">
      <c r="A254" s="70"/>
    </row>
    <row r="255" spans="1:1" x14ac:dyDescent="0.3">
      <c r="A255" s="70"/>
    </row>
    <row r="256" spans="1:1" x14ac:dyDescent="0.3">
      <c r="A256" s="70"/>
    </row>
    <row r="257" spans="1:1" x14ac:dyDescent="0.3">
      <c r="A257" s="70"/>
    </row>
    <row r="258" spans="1:1" x14ac:dyDescent="0.3">
      <c r="A258" s="70"/>
    </row>
    <row r="259" spans="1:1" x14ac:dyDescent="0.3">
      <c r="A259" s="70"/>
    </row>
    <row r="260" spans="1:1" x14ac:dyDescent="0.3">
      <c r="A260" s="70"/>
    </row>
    <row r="261" spans="1:1" x14ac:dyDescent="0.3">
      <c r="A261" s="70"/>
    </row>
    <row r="262" spans="1:1" x14ac:dyDescent="0.3">
      <c r="A262" s="70"/>
    </row>
    <row r="263" spans="1:1" x14ac:dyDescent="0.3">
      <c r="A263" s="70"/>
    </row>
    <row r="264" spans="1:1" x14ac:dyDescent="0.3">
      <c r="A264" s="70"/>
    </row>
    <row r="265" spans="1:1" x14ac:dyDescent="0.3">
      <c r="A265" s="70"/>
    </row>
    <row r="266" spans="1:1" x14ac:dyDescent="0.3">
      <c r="A266" s="70"/>
    </row>
    <row r="267" spans="1:1" x14ac:dyDescent="0.3">
      <c r="A267" s="70"/>
    </row>
    <row r="268" spans="1:1" x14ac:dyDescent="0.3">
      <c r="A268" s="70"/>
    </row>
    <row r="269" spans="1:1" x14ac:dyDescent="0.3">
      <c r="A269" s="70"/>
    </row>
    <row r="270" spans="1:1" x14ac:dyDescent="0.3">
      <c r="A270" s="70"/>
    </row>
    <row r="271" spans="1:1" x14ac:dyDescent="0.3">
      <c r="A271" s="70"/>
    </row>
    <row r="272" spans="1:1" x14ac:dyDescent="0.3">
      <c r="A272" s="70"/>
    </row>
    <row r="273" spans="1:1" x14ac:dyDescent="0.3">
      <c r="A273" s="70"/>
    </row>
    <row r="274" spans="1:1" x14ac:dyDescent="0.3">
      <c r="A274" s="70"/>
    </row>
    <row r="275" spans="1:1" x14ac:dyDescent="0.3">
      <c r="A275" s="70"/>
    </row>
    <row r="276" spans="1:1" x14ac:dyDescent="0.3">
      <c r="A276" s="70"/>
    </row>
    <row r="277" spans="1:1" x14ac:dyDescent="0.3">
      <c r="A277" s="70"/>
    </row>
    <row r="278" spans="1:1" x14ac:dyDescent="0.3">
      <c r="A278" s="70"/>
    </row>
    <row r="279" spans="1:1" x14ac:dyDescent="0.3">
      <c r="A279" s="70"/>
    </row>
    <row r="280" spans="1:1" x14ac:dyDescent="0.3">
      <c r="A280" s="70"/>
    </row>
    <row r="281" spans="1:1" x14ac:dyDescent="0.3">
      <c r="A281" s="70"/>
    </row>
    <row r="282" spans="1:1" x14ac:dyDescent="0.3">
      <c r="A282" s="70"/>
    </row>
    <row r="283" spans="1:1" x14ac:dyDescent="0.3">
      <c r="A283" s="70"/>
    </row>
    <row r="284" spans="1:1" x14ac:dyDescent="0.3">
      <c r="A284" s="70"/>
    </row>
    <row r="285" spans="1:1" x14ac:dyDescent="0.3">
      <c r="A285" s="70"/>
    </row>
    <row r="286" spans="1:1" x14ac:dyDescent="0.3">
      <c r="A286" s="70"/>
    </row>
    <row r="287" spans="1:1" x14ac:dyDescent="0.3">
      <c r="A287" s="70"/>
    </row>
    <row r="288" spans="1:1" x14ac:dyDescent="0.3">
      <c r="A288" s="70"/>
    </row>
    <row r="289" spans="1:1" x14ac:dyDescent="0.3">
      <c r="A289" s="70"/>
    </row>
    <row r="290" spans="1:1" x14ac:dyDescent="0.3">
      <c r="A290" s="70"/>
    </row>
    <row r="291" spans="1:1" x14ac:dyDescent="0.3">
      <c r="A291" s="70"/>
    </row>
    <row r="292" spans="1:1" x14ac:dyDescent="0.3">
      <c r="A292" s="70"/>
    </row>
    <row r="293" spans="1:1" x14ac:dyDescent="0.3">
      <c r="A293" s="70"/>
    </row>
    <row r="294" spans="1:1" x14ac:dyDescent="0.3">
      <c r="A294" s="70"/>
    </row>
    <row r="295" spans="1:1" x14ac:dyDescent="0.3">
      <c r="A295" s="70"/>
    </row>
    <row r="296" spans="1:1" x14ac:dyDescent="0.3">
      <c r="A296" s="70"/>
    </row>
    <row r="297" spans="1:1" x14ac:dyDescent="0.3">
      <c r="A297" s="70"/>
    </row>
    <row r="298" spans="1:1" x14ac:dyDescent="0.3">
      <c r="A298" s="70"/>
    </row>
    <row r="299" spans="1:1" x14ac:dyDescent="0.3">
      <c r="A299" s="70"/>
    </row>
    <row r="300" spans="1:1" x14ac:dyDescent="0.3">
      <c r="A300" s="70"/>
    </row>
    <row r="301" spans="1:1" x14ac:dyDescent="0.3">
      <c r="A301" s="70"/>
    </row>
    <row r="302" spans="1:1" x14ac:dyDescent="0.3">
      <c r="A302" s="70"/>
    </row>
    <row r="303" spans="1:1" x14ac:dyDescent="0.3">
      <c r="A303" s="70"/>
    </row>
    <row r="304" spans="1:1" x14ac:dyDescent="0.3">
      <c r="A304" s="70"/>
    </row>
    <row r="305" spans="1:1" x14ac:dyDescent="0.3">
      <c r="A305" s="70"/>
    </row>
    <row r="306" spans="1:1" x14ac:dyDescent="0.3">
      <c r="A306" s="70"/>
    </row>
    <row r="307" spans="1:1" x14ac:dyDescent="0.3">
      <c r="A307" s="70"/>
    </row>
    <row r="308" spans="1:1" x14ac:dyDescent="0.3">
      <c r="A308" s="70"/>
    </row>
    <row r="309" spans="1:1" x14ac:dyDescent="0.3">
      <c r="A309" s="70"/>
    </row>
    <row r="310" spans="1:1" x14ac:dyDescent="0.3">
      <c r="A310" s="70"/>
    </row>
    <row r="311" spans="1:1" x14ac:dyDescent="0.3">
      <c r="A311" s="70"/>
    </row>
    <row r="312" spans="1:1" x14ac:dyDescent="0.3">
      <c r="A312" s="70"/>
    </row>
    <row r="313" spans="1:1" x14ac:dyDescent="0.3">
      <c r="A313" s="70"/>
    </row>
    <row r="314" spans="1:1" x14ac:dyDescent="0.3">
      <c r="A314" s="70"/>
    </row>
    <row r="315" spans="1:1" x14ac:dyDescent="0.3">
      <c r="A315" s="70"/>
    </row>
    <row r="316" spans="1:1" x14ac:dyDescent="0.3">
      <c r="A316" s="70"/>
    </row>
    <row r="317" spans="1:1" x14ac:dyDescent="0.3">
      <c r="A317" s="70"/>
    </row>
    <row r="318" spans="1:1" x14ac:dyDescent="0.3">
      <c r="A318" s="70"/>
    </row>
    <row r="319" spans="1:1" x14ac:dyDescent="0.3">
      <c r="A319" s="70"/>
    </row>
    <row r="320" spans="1:1" x14ac:dyDescent="0.3">
      <c r="A320" s="70"/>
    </row>
    <row r="321" spans="1:1" x14ac:dyDescent="0.3">
      <c r="A321" s="70"/>
    </row>
    <row r="322" spans="1:1" x14ac:dyDescent="0.3">
      <c r="A322" s="70"/>
    </row>
    <row r="323" spans="1:1" x14ac:dyDescent="0.3">
      <c r="A323" s="70"/>
    </row>
    <row r="324" spans="1:1" x14ac:dyDescent="0.3">
      <c r="A324" s="70"/>
    </row>
    <row r="325" spans="1:1" x14ac:dyDescent="0.3">
      <c r="A325" s="70"/>
    </row>
    <row r="326" spans="1:1" x14ac:dyDescent="0.3">
      <c r="A326" s="70"/>
    </row>
    <row r="327" spans="1:1" x14ac:dyDescent="0.3">
      <c r="A327" s="70"/>
    </row>
    <row r="328" spans="1:1" x14ac:dyDescent="0.3">
      <c r="A328" s="70"/>
    </row>
    <row r="329" spans="1:1" x14ac:dyDescent="0.3">
      <c r="A329" s="70"/>
    </row>
    <row r="330" spans="1:1" x14ac:dyDescent="0.3">
      <c r="A330" s="70"/>
    </row>
    <row r="331" spans="1:1" x14ac:dyDescent="0.3">
      <c r="A331" s="70"/>
    </row>
    <row r="332" spans="1:1" x14ac:dyDescent="0.3">
      <c r="A332" s="70"/>
    </row>
    <row r="333" spans="1:1" x14ac:dyDescent="0.3">
      <c r="A333" s="70"/>
    </row>
    <row r="334" spans="1:1" x14ac:dyDescent="0.3">
      <c r="A334" s="70"/>
    </row>
    <row r="335" spans="1:1" x14ac:dyDescent="0.3">
      <c r="A335" s="70"/>
    </row>
    <row r="336" spans="1:1" x14ac:dyDescent="0.3">
      <c r="A336" s="70"/>
    </row>
    <row r="337" spans="1:1" x14ac:dyDescent="0.3">
      <c r="A337" s="70"/>
    </row>
    <row r="338" spans="1:1" x14ac:dyDescent="0.3">
      <c r="A338" s="70"/>
    </row>
    <row r="339" spans="1:1" x14ac:dyDescent="0.3">
      <c r="A339" s="70"/>
    </row>
    <row r="340" spans="1:1" x14ac:dyDescent="0.3">
      <c r="A340" s="70"/>
    </row>
    <row r="341" spans="1:1" x14ac:dyDescent="0.3">
      <c r="A341" s="70"/>
    </row>
    <row r="342" spans="1:1" x14ac:dyDescent="0.3">
      <c r="A342" s="70"/>
    </row>
    <row r="343" spans="1:1" x14ac:dyDescent="0.3">
      <c r="A343" s="70"/>
    </row>
    <row r="344" spans="1:1" x14ac:dyDescent="0.3">
      <c r="A344" s="70"/>
    </row>
    <row r="345" spans="1:1" x14ac:dyDescent="0.3">
      <c r="A345" s="70"/>
    </row>
    <row r="346" spans="1:1" x14ac:dyDescent="0.3">
      <c r="A346" s="70"/>
    </row>
    <row r="347" spans="1:1" x14ac:dyDescent="0.3">
      <c r="A347" s="70"/>
    </row>
    <row r="348" spans="1:1" x14ac:dyDescent="0.3">
      <c r="A348" s="70"/>
    </row>
    <row r="349" spans="1:1" x14ac:dyDescent="0.3">
      <c r="A349" s="70"/>
    </row>
    <row r="350" spans="1:1" x14ac:dyDescent="0.3">
      <c r="A350" s="70"/>
    </row>
    <row r="351" spans="1:1" x14ac:dyDescent="0.3">
      <c r="A351" s="70"/>
    </row>
    <row r="352" spans="1:1" x14ac:dyDescent="0.3">
      <c r="A352" s="70"/>
    </row>
    <row r="353" spans="1:1" x14ac:dyDescent="0.3">
      <c r="A353" s="70"/>
    </row>
    <row r="354" spans="1:1" x14ac:dyDescent="0.3">
      <c r="A354" s="70"/>
    </row>
    <row r="355" spans="1:1" x14ac:dyDescent="0.3">
      <c r="A355" s="70"/>
    </row>
    <row r="356" spans="1:1" x14ac:dyDescent="0.3">
      <c r="A356" s="70"/>
    </row>
    <row r="357" spans="1:1" x14ac:dyDescent="0.3">
      <c r="A357" s="70"/>
    </row>
    <row r="358" spans="1:1" x14ac:dyDescent="0.3">
      <c r="A358" s="70"/>
    </row>
    <row r="359" spans="1:1" x14ac:dyDescent="0.3">
      <c r="A359" s="70"/>
    </row>
    <row r="360" spans="1:1" x14ac:dyDescent="0.3">
      <c r="A360" s="70"/>
    </row>
    <row r="361" spans="1:1" x14ac:dyDescent="0.3">
      <c r="A361" s="70"/>
    </row>
    <row r="362" spans="1:1" x14ac:dyDescent="0.3">
      <c r="A362" s="70"/>
    </row>
    <row r="363" spans="1:1" x14ac:dyDescent="0.3">
      <c r="A363" s="70"/>
    </row>
    <row r="364" spans="1:1" x14ac:dyDescent="0.3">
      <c r="A364" s="70"/>
    </row>
    <row r="365" spans="1:1" x14ac:dyDescent="0.3">
      <c r="A365" s="70"/>
    </row>
    <row r="366" spans="1:1" x14ac:dyDescent="0.3">
      <c r="A366" s="70"/>
    </row>
    <row r="367" spans="1:1" x14ac:dyDescent="0.3">
      <c r="A367" s="70"/>
    </row>
    <row r="368" spans="1:1" x14ac:dyDescent="0.3">
      <c r="A368" s="70"/>
    </row>
    <row r="369" spans="1:1" x14ac:dyDescent="0.3">
      <c r="A369" s="70"/>
    </row>
    <row r="370" spans="1:1" x14ac:dyDescent="0.3">
      <c r="A370" s="70"/>
    </row>
    <row r="371" spans="1:1" x14ac:dyDescent="0.3">
      <c r="A371" s="70"/>
    </row>
    <row r="372" spans="1:1" x14ac:dyDescent="0.3">
      <c r="A372" s="70"/>
    </row>
    <row r="373" spans="1:1" x14ac:dyDescent="0.3">
      <c r="A373" s="70"/>
    </row>
    <row r="374" spans="1:1" x14ac:dyDescent="0.3">
      <c r="A374" s="70"/>
    </row>
    <row r="375" spans="1:1" x14ac:dyDescent="0.3">
      <c r="A375" s="70"/>
    </row>
    <row r="376" spans="1:1" x14ac:dyDescent="0.3">
      <c r="A376" s="70"/>
    </row>
    <row r="377" spans="1:1" x14ac:dyDescent="0.3">
      <c r="A377" s="70"/>
    </row>
    <row r="378" spans="1:1" x14ac:dyDescent="0.3">
      <c r="A378" s="70"/>
    </row>
    <row r="379" spans="1:1" x14ac:dyDescent="0.3">
      <c r="A379" s="70"/>
    </row>
    <row r="380" spans="1:1" x14ac:dyDescent="0.3">
      <c r="A380" s="70"/>
    </row>
    <row r="381" spans="1:1" x14ac:dyDescent="0.3">
      <c r="A381" s="70"/>
    </row>
    <row r="382" spans="1:1" x14ac:dyDescent="0.3">
      <c r="A382" s="70"/>
    </row>
    <row r="383" spans="1:1" x14ac:dyDescent="0.3">
      <c r="A383" s="70"/>
    </row>
    <row r="384" spans="1:1" x14ac:dyDescent="0.3">
      <c r="A384" s="70"/>
    </row>
    <row r="385" spans="1:1" x14ac:dyDescent="0.3">
      <c r="A385" s="70"/>
    </row>
    <row r="386" spans="1:1" x14ac:dyDescent="0.3">
      <c r="A386" s="70"/>
    </row>
    <row r="387" spans="1:1" x14ac:dyDescent="0.3">
      <c r="A387" s="70"/>
    </row>
    <row r="388" spans="1:1" x14ac:dyDescent="0.3">
      <c r="A388" s="70"/>
    </row>
    <row r="389" spans="1:1" x14ac:dyDescent="0.3">
      <c r="A389" s="70"/>
    </row>
    <row r="390" spans="1:1" x14ac:dyDescent="0.3">
      <c r="A390" s="70"/>
    </row>
    <row r="391" spans="1:1" x14ac:dyDescent="0.3">
      <c r="A391" s="70"/>
    </row>
    <row r="392" spans="1:1" x14ac:dyDescent="0.3">
      <c r="A392" s="70"/>
    </row>
    <row r="393" spans="1:1" x14ac:dyDescent="0.3">
      <c r="A393" s="70"/>
    </row>
    <row r="394" spans="1:1" x14ac:dyDescent="0.3">
      <c r="A394" s="70"/>
    </row>
    <row r="395" spans="1:1" x14ac:dyDescent="0.3">
      <c r="A395" s="70"/>
    </row>
    <row r="396" spans="1:1" x14ac:dyDescent="0.3">
      <c r="A396" s="70"/>
    </row>
    <row r="397" spans="1:1" x14ac:dyDescent="0.3">
      <c r="A397" s="70"/>
    </row>
    <row r="398" spans="1:1" x14ac:dyDescent="0.3">
      <c r="A398" s="70"/>
    </row>
    <row r="399" spans="1:1" x14ac:dyDescent="0.3">
      <c r="A399" s="70"/>
    </row>
    <row r="400" spans="1:1" x14ac:dyDescent="0.3">
      <c r="A400" s="70"/>
    </row>
    <row r="401" spans="1:1" x14ac:dyDescent="0.3">
      <c r="A401" s="70"/>
    </row>
    <row r="402" spans="1:1" x14ac:dyDescent="0.3">
      <c r="A402" s="70"/>
    </row>
    <row r="403" spans="1:1" x14ac:dyDescent="0.3">
      <c r="A403" s="70"/>
    </row>
    <row r="404" spans="1:1" x14ac:dyDescent="0.3">
      <c r="A404" s="70"/>
    </row>
    <row r="405" spans="1:1" x14ac:dyDescent="0.3">
      <c r="A405" s="70"/>
    </row>
    <row r="406" spans="1:1" x14ac:dyDescent="0.3">
      <c r="A406" s="70"/>
    </row>
    <row r="407" spans="1:1" x14ac:dyDescent="0.3">
      <c r="A407" s="70"/>
    </row>
    <row r="408" spans="1:1" x14ac:dyDescent="0.3">
      <c r="A408" s="70"/>
    </row>
    <row r="409" spans="1:1" x14ac:dyDescent="0.3">
      <c r="A409" s="70"/>
    </row>
    <row r="410" spans="1:1" x14ac:dyDescent="0.3">
      <c r="A410" s="70"/>
    </row>
    <row r="411" spans="1:1" x14ac:dyDescent="0.3">
      <c r="A411" s="70"/>
    </row>
    <row r="412" spans="1:1" x14ac:dyDescent="0.3">
      <c r="A412" s="70"/>
    </row>
    <row r="413" spans="1:1" x14ac:dyDescent="0.3">
      <c r="A413" s="70"/>
    </row>
    <row r="414" spans="1:1" x14ac:dyDescent="0.3">
      <c r="A414" s="70"/>
    </row>
    <row r="415" spans="1:1" x14ac:dyDescent="0.3">
      <c r="A415" s="70"/>
    </row>
    <row r="416" spans="1:1" x14ac:dyDescent="0.3">
      <c r="A416" s="70"/>
    </row>
    <row r="417" spans="1:1" x14ac:dyDescent="0.3">
      <c r="A417" s="70"/>
    </row>
    <row r="418" spans="1:1" x14ac:dyDescent="0.3">
      <c r="A418" s="70"/>
    </row>
    <row r="419" spans="1:1" x14ac:dyDescent="0.3">
      <c r="A419" s="70"/>
    </row>
    <row r="420" spans="1:1" x14ac:dyDescent="0.3">
      <c r="A420" s="70"/>
    </row>
    <row r="421" spans="1:1" x14ac:dyDescent="0.3">
      <c r="A421" s="70"/>
    </row>
    <row r="422" spans="1:1" x14ac:dyDescent="0.3">
      <c r="A422" s="70"/>
    </row>
    <row r="423" spans="1:1" x14ac:dyDescent="0.3">
      <c r="A423" s="70"/>
    </row>
    <row r="424" spans="1:1" x14ac:dyDescent="0.3">
      <c r="A424" s="70"/>
    </row>
    <row r="425" spans="1:1" x14ac:dyDescent="0.3">
      <c r="A425" s="70"/>
    </row>
    <row r="426" spans="1:1" x14ac:dyDescent="0.3">
      <c r="A426" s="70"/>
    </row>
    <row r="427" spans="1:1" x14ac:dyDescent="0.3">
      <c r="A427" s="70"/>
    </row>
    <row r="428" spans="1:1" x14ac:dyDescent="0.3">
      <c r="A428" s="70"/>
    </row>
    <row r="429" spans="1:1" x14ac:dyDescent="0.3">
      <c r="A429" s="70"/>
    </row>
    <row r="430" spans="1:1" x14ac:dyDescent="0.3">
      <c r="A430" s="70"/>
    </row>
    <row r="431" spans="1:1" x14ac:dyDescent="0.3">
      <c r="A431" s="70"/>
    </row>
    <row r="432" spans="1:1" x14ac:dyDescent="0.3">
      <c r="A432" s="70"/>
    </row>
    <row r="433" spans="1:1" x14ac:dyDescent="0.3">
      <c r="A433" s="70"/>
    </row>
    <row r="434" spans="1:1" x14ac:dyDescent="0.3">
      <c r="A434" s="70"/>
    </row>
    <row r="435" spans="1:1" x14ac:dyDescent="0.3">
      <c r="A435" s="70"/>
    </row>
    <row r="436" spans="1:1" x14ac:dyDescent="0.3">
      <c r="A436" s="70"/>
    </row>
    <row r="437" spans="1:1" x14ac:dyDescent="0.3">
      <c r="A437" s="70"/>
    </row>
    <row r="438" spans="1:1" x14ac:dyDescent="0.3">
      <c r="A438" s="70"/>
    </row>
    <row r="439" spans="1:1" x14ac:dyDescent="0.3">
      <c r="A439" s="70"/>
    </row>
    <row r="440" spans="1:1" x14ac:dyDescent="0.3">
      <c r="A440" s="70"/>
    </row>
    <row r="441" spans="1:1" x14ac:dyDescent="0.3">
      <c r="A441" s="70"/>
    </row>
    <row r="442" spans="1:1" x14ac:dyDescent="0.3">
      <c r="A442" s="70"/>
    </row>
    <row r="443" spans="1:1" x14ac:dyDescent="0.3">
      <c r="A443" s="70"/>
    </row>
    <row r="444" spans="1:1" x14ac:dyDescent="0.3">
      <c r="A444" s="70"/>
    </row>
    <row r="445" spans="1:1" x14ac:dyDescent="0.3">
      <c r="A445" s="70"/>
    </row>
    <row r="446" spans="1:1" x14ac:dyDescent="0.3">
      <c r="A446" s="70"/>
    </row>
    <row r="447" spans="1:1" x14ac:dyDescent="0.3">
      <c r="A447" s="70"/>
    </row>
    <row r="448" spans="1:1" x14ac:dyDescent="0.3">
      <c r="A448" s="70"/>
    </row>
    <row r="449" spans="1:1" x14ac:dyDescent="0.3">
      <c r="A449" s="70"/>
    </row>
    <row r="450" spans="1:1" x14ac:dyDescent="0.3">
      <c r="A450" s="70"/>
    </row>
    <row r="451" spans="1:1" x14ac:dyDescent="0.3">
      <c r="A451" s="70"/>
    </row>
    <row r="452" spans="1:1" x14ac:dyDescent="0.3">
      <c r="A452" s="70"/>
    </row>
    <row r="453" spans="1:1" x14ac:dyDescent="0.3">
      <c r="A453" s="70"/>
    </row>
    <row r="454" spans="1:1" x14ac:dyDescent="0.3">
      <c r="A454" s="70"/>
    </row>
    <row r="455" spans="1:1" x14ac:dyDescent="0.3">
      <c r="A455" s="70"/>
    </row>
    <row r="456" spans="1:1" x14ac:dyDescent="0.3">
      <c r="A456" s="70"/>
    </row>
    <row r="457" spans="1:1" x14ac:dyDescent="0.3">
      <c r="A457" s="70"/>
    </row>
    <row r="458" spans="1:1" x14ac:dyDescent="0.3">
      <c r="A458" s="70"/>
    </row>
    <row r="459" spans="1:1" x14ac:dyDescent="0.3">
      <c r="A459" s="70"/>
    </row>
    <row r="460" spans="1:1" x14ac:dyDescent="0.3">
      <c r="A460" s="70"/>
    </row>
    <row r="461" spans="1:1" x14ac:dyDescent="0.3">
      <c r="A461" s="70"/>
    </row>
    <row r="462" spans="1:1" x14ac:dyDescent="0.3">
      <c r="A462" s="70"/>
    </row>
    <row r="463" spans="1:1" x14ac:dyDescent="0.3">
      <c r="A463" s="70"/>
    </row>
    <row r="464" spans="1:1" x14ac:dyDescent="0.3">
      <c r="A464" s="70"/>
    </row>
    <row r="465" spans="1:1" x14ac:dyDescent="0.3">
      <c r="A465" s="70"/>
    </row>
    <row r="466" spans="1:1" x14ac:dyDescent="0.3">
      <c r="A466" s="70"/>
    </row>
    <row r="467" spans="1:1" x14ac:dyDescent="0.3">
      <c r="A467" s="70"/>
    </row>
    <row r="468" spans="1:1" x14ac:dyDescent="0.3">
      <c r="A468" s="70"/>
    </row>
    <row r="469" spans="1:1" x14ac:dyDescent="0.3">
      <c r="A469" s="70"/>
    </row>
    <row r="470" spans="1:1" x14ac:dyDescent="0.3">
      <c r="A470" s="70"/>
    </row>
    <row r="471" spans="1:1" x14ac:dyDescent="0.3">
      <c r="A471" s="70"/>
    </row>
    <row r="472" spans="1:1" x14ac:dyDescent="0.3">
      <c r="A472" s="70"/>
    </row>
    <row r="473" spans="1:1" x14ac:dyDescent="0.3">
      <c r="A473" s="70"/>
    </row>
    <row r="474" spans="1:1" x14ac:dyDescent="0.3">
      <c r="A474" s="70"/>
    </row>
    <row r="475" spans="1:1" x14ac:dyDescent="0.3">
      <c r="A475" s="70"/>
    </row>
    <row r="476" spans="1:1" x14ac:dyDescent="0.3">
      <c r="A476" s="70"/>
    </row>
    <row r="477" spans="1:1" x14ac:dyDescent="0.3">
      <c r="A477" s="70"/>
    </row>
    <row r="478" spans="1:1" x14ac:dyDescent="0.3">
      <c r="A478" s="70"/>
    </row>
    <row r="479" spans="1:1" x14ac:dyDescent="0.3">
      <c r="A479" s="70"/>
    </row>
    <row r="480" spans="1:1" x14ac:dyDescent="0.3">
      <c r="A480" s="70"/>
    </row>
    <row r="481" spans="1:1" x14ac:dyDescent="0.3">
      <c r="A481" s="70"/>
    </row>
    <row r="482" spans="1:1" x14ac:dyDescent="0.3">
      <c r="A482" s="70"/>
    </row>
    <row r="483" spans="1:1" x14ac:dyDescent="0.3">
      <c r="A483" s="70"/>
    </row>
    <row r="484" spans="1:1" x14ac:dyDescent="0.3">
      <c r="A484" s="70"/>
    </row>
    <row r="485" spans="1:1" x14ac:dyDescent="0.3">
      <c r="A485" s="70"/>
    </row>
    <row r="486" spans="1:1" x14ac:dyDescent="0.3">
      <c r="A486" s="70"/>
    </row>
    <row r="487" spans="1:1" x14ac:dyDescent="0.3">
      <c r="A487" s="70"/>
    </row>
    <row r="488" spans="1:1" x14ac:dyDescent="0.3">
      <c r="A488" s="70"/>
    </row>
    <row r="489" spans="1:1" x14ac:dyDescent="0.3">
      <c r="A489" s="70"/>
    </row>
    <row r="490" spans="1:1" x14ac:dyDescent="0.3">
      <c r="A490" s="70"/>
    </row>
    <row r="491" spans="1:1" x14ac:dyDescent="0.3">
      <c r="A491" s="70"/>
    </row>
    <row r="492" spans="1:1" x14ac:dyDescent="0.3">
      <c r="A492" s="70"/>
    </row>
    <row r="493" spans="1:1" x14ac:dyDescent="0.3">
      <c r="A493" s="70"/>
    </row>
    <row r="494" spans="1:1" x14ac:dyDescent="0.3">
      <c r="A494" s="70"/>
    </row>
    <row r="495" spans="1:1" x14ac:dyDescent="0.3">
      <c r="A495" s="70"/>
    </row>
    <row r="496" spans="1:1" x14ac:dyDescent="0.3">
      <c r="A496" s="70"/>
    </row>
    <row r="497" spans="1:1" x14ac:dyDescent="0.3">
      <c r="A497" s="70"/>
    </row>
    <row r="498" spans="1:1" x14ac:dyDescent="0.3">
      <c r="A498" s="70"/>
    </row>
    <row r="499" spans="1:1" x14ac:dyDescent="0.3">
      <c r="A499" s="70"/>
    </row>
    <row r="500" spans="1:1" x14ac:dyDescent="0.3">
      <c r="A500" s="70"/>
    </row>
    <row r="501" spans="1:1" x14ac:dyDescent="0.3">
      <c r="A501" s="70"/>
    </row>
    <row r="502" spans="1:1" x14ac:dyDescent="0.3">
      <c r="A502" s="70"/>
    </row>
    <row r="503" spans="1:1" x14ac:dyDescent="0.3">
      <c r="A503" s="70"/>
    </row>
    <row r="504" spans="1:1" x14ac:dyDescent="0.3">
      <c r="A504" s="70"/>
    </row>
    <row r="505" spans="1:1" x14ac:dyDescent="0.3">
      <c r="A505" s="70"/>
    </row>
    <row r="506" spans="1:1" x14ac:dyDescent="0.3">
      <c r="A506" s="70"/>
    </row>
    <row r="507" spans="1:1" x14ac:dyDescent="0.3">
      <c r="A507" s="70"/>
    </row>
    <row r="508" spans="1:1" x14ac:dyDescent="0.3">
      <c r="A508" s="70"/>
    </row>
    <row r="509" spans="1:1" x14ac:dyDescent="0.3">
      <c r="A509" s="70"/>
    </row>
    <row r="510" spans="1:1" x14ac:dyDescent="0.3">
      <c r="A510" s="70"/>
    </row>
    <row r="511" spans="1:1" x14ac:dyDescent="0.3">
      <c r="A511" s="70"/>
    </row>
    <row r="512" spans="1:1" x14ac:dyDescent="0.3">
      <c r="A512" s="70"/>
    </row>
    <row r="513" spans="1:1" x14ac:dyDescent="0.3">
      <c r="A513" s="70"/>
    </row>
    <row r="514" spans="1:1" x14ac:dyDescent="0.3">
      <c r="A514" s="70"/>
    </row>
    <row r="515" spans="1:1" x14ac:dyDescent="0.3">
      <c r="A515" s="70"/>
    </row>
    <row r="516" spans="1:1" x14ac:dyDescent="0.3">
      <c r="A516" s="70"/>
    </row>
    <row r="517" spans="1:1" x14ac:dyDescent="0.3">
      <c r="A517" s="70"/>
    </row>
    <row r="518" spans="1:1" x14ac:dyDescent="0.3">
      <c r="A518" s="70"/>
    </row>
    <row r="519" spans="1:1" x14ac:dyDescent="0.3">
      <c r="A519" s="70"/>
    </row>
    <row r="520" spans="1:1" x14ac:dyDescent="0.3">
      <c r="A520" s="70"/>
    </row>
    <row r="521" spans="1:1" x14ac:dyDescent="0.3">
      <c r="A521" s="70"/>
    </row>
    <row r="522" spans="1:1" x14ac:dyDescent="0.3">
      <c r="A522" s="70"/>
    </row>
    <row r="523" spans="1:1" x14ac:dyDescent="0.3">
      <c r="A523" s="70"/>
    </row>
    <row r="524" spans="1:1" x14ac:dyDescent="0.3">
      <c r="A524" s="70"/>
    </row>
    <row r="525" spans="1:1" x14ac:dyDescent="0.3">
      <c r="A525" s="70"/>
    </row>
    <row r="526" spans="1:1" x14ac:dyDescent="0.3">
      <c r="A526" s="70"/>
    </row>
    <row r="527" spans="1:1" x14ac:dyDescent="0.3">
      <c r="A527" s="70"/>
    </row>
    <row r="528" spans="1:1" x14ac:dyDescent="0.3">
      <c r="A528" s="70"/>
    </row>
    <row r="529" spans="1:1" x14ac:dyDescent="0.3">
      <c r="A529" s="70"/>
    </row>
    <row r="530" spans="1:1" x14ac:dyDescent="0.3">
      <c r="A530" s="70"/>
    </row>
    <row r="531" spans="1:1" x14ac:dyDescent="0.3">
      <c r="A531" s="70"/>
    </row>
    <row r="532" spans="1:1" x14ac:dyDescent="0.3">
      <c r="A532" s="70"/>
    </row>
    <row r="533" spans="1:1" x14ac:dyDescent="0.3">
      <c r="A533" s="70"/>
    </row>
    <row r="534" spans="1:1" x14ac:dyDescent="0.3">
      <c r="A534" s="70"/>
    </row>
    <row r="535" spans="1:1" x14ac:dyDescent="0.3">
      <c r="A535" s="70"/>
    </row>
    <row r="536" spans="1:1" x14ac:dyDescent="0.3">
      <c r="A536" s="70"/>
    </row>
    <row r="537" spans="1:1" x14ac:dyDescent="0.3">
      <c r="A537" s="70"/>
    </row>
    <row r="538" spans="1:1" x14ac:dyDescent="0.3">
      <c r="A538" s="70"/>
    </row>
    <row r="539" spans="1:1" x14ac:dyDescent="0.3">
      <c r="A539" s="70"/>
    </row>
    <row r="540" spans="1:1" x14ac:dyDescent="0.3">
      <c r="A540" s="70"/>
    </row>
    <row r="541" spans="1:1" x14ac:dyDescent="0.3">
      <c r="A541" s="70"/>
    </row>
    <row r="542" spans="1:1" x14ac:dyDescent="0.3">
      <c r="A542" s="70"/>
    </row>
    <row r="543" spans="1:1" x14ac:dyDescent="0.3">
      <c r="A543" s="70"/>
    </row>
    <row r="544" spans="1:1" x14ac:dyDescent="0.3">
      <c r="A544" s="70"/>
    </row>
    <row r="545" spans="1:1" x14ac:dyDescent="0.3">
      <c r="A545" s="70"/>
    </row>
    <row r="546" spans="1:1" x14ac:dyDescent="0.3">
      <c r="A546" s="70"/>
    </row>
    <row r="547" spans="1:1" x14ac:dyDescent="0.3">
      <c r="A547" s="70"/>
    </row>
    <row r="548" spans="1:1" x14ac:dyDescent="0.3">
      <c r="A548" s="70"/>
    </row>
    <row r="549" spans="1:1" x14ac:dyDescent="0.3">
      <c r="A549" s="70"/>
    </row>
    <row r="550" spans="1:1" x14ac:dyDescent="0.3">
      <c r="A550" s="70"/>
    </row>
    <row r="551" spans="1:1" x14ac:dyDescent="0.3">
      <c r="A551" s="70"/>
    </row>
    <row r="552" spans="1:1" x14ac:dyDescent="0.3">
      <c r="A552" s="70"/>
    </row>
    <row r="553" spans="1:1" x14ac:dyDescent="0.3">
      <c r="A553" s="70"/>
    </row>
    <row r="554" spans="1:1" x14ac:dyDescent="0.3">
      <c r="A554" s="70"/>
    </row>
    <row r="555" spans="1:1" x14ac:dyDescent="0.3">
      <c r="A555" s="70"/>
    </row>
    <row r="556" spans="1:1" x14ac:dyDescent="0.3">
      <c r="A556" s="70"/>
    </row>
    <row r="557" spans="1:1" x14ac:dyDescent="0.3">
      <c r="A557" s="70"/>
    </row>
    <row r="558" spans="1:1" x14ac:dyDescent="0.3">
      <c r="A558" s="70"/>
    </row>
    <row r="559" spans="1:1" x14ac:dyDescent="0.3">
      <c r="A559" s="70"/>
    </row>
    <row r="560" spans="1:1" x14ac:dyDescent="0.3">
      <c r="A560" s="70"/>
    </row>
    <row r="561" spans="1:1" x14ac:dyDescent="0.3">
      <c r="A561" s="70"/>
    </row>
    <row r="562" spans="1:1" x14ac:dyDescent="0.3">
      <c r="A562" s="70"/>
    </row>
    <row r="563" spans="1:1" x14ac:dyDescent="0.3">
      <c r="A563" s="70"/>
    </row>
    <row r="564" spans="1:1" x14ac:dyDescent="0.3">
      <c r="A564" s="70"/>
    </row>
    <row r="565" spans="1:1" x14ac:dyDescent="0.3">
      <c r="A565" s="70"/>
    </row>
    <row r="566" spans="1:1" x14ac:dyDescent="0.3">
      <c r="A566" s="70"/>
    </row>
    <row r="567" spans="1:1" x14ac:dyDescent="0.3">
      <c r="A567" s="70"/>
    </row>
    <row r="568" spans="1:1" x14ac:dyDescent="0.3">
      <c r="A568" s="70"/>
    </row>
    <row r="569" spans="1:1" x14ac:dyDescent="0.3">
      <c r="A569" s="70"/>
    </row>
    <row r="570" spans="1:1" x14ac:dyDescent="0.3">
      <c r="A570" s="70"/>
    </row>
    <row r="571" spans="1:1" x14ac:dyDescent="0.3">
      <c r="A571" s="70"/>
    </row>
    <row r="572" spans="1:1" x14ac:dyDescent="0.3">
      <c r="A572" s="70"/>
    </row>
    <row r="573" spans="1:1" x14ac:dyDescent="0.3">
      <c r="A573" s="70"/>
    </row>
    <row r="574" spans="1:1" x14ac:dyDescent="0.3">
      <c r="A574" s="70"/>
    </row>
    <row r="575" spans="1:1" x14ac:dyDescent="0.3">
      <c r="A575" s="70"/>
    </row>
    <row r="576" spans="1:1" x14ac:dyDescent="0.3">
      <c r="A576" s="70"/>
    </row>
    <row r="577" spans="1:1" x14ac:dyDescent="0.3">
      <c r="A577" s="70"/>
    </row>
    <row r="578" spans="1:1" x14ac:dyDescent="0.3">
      <c r="A578" s="70"/>
    </row>
    <row r="579" spans="1:1" x14ac:dyDescent="0.3">
      <c r="A579" s="70"/>
    </row>
    <row r="580" spans="1:1" x14ac:dyDescent="0.3">
      <c r="A580" s="70"/>
    </row>
    <row r="581" spans="1:1" x14ac:dyDescent="0.3">
      <c r="A581" s="70"/>
    </row>
    <row r="582" spans="1:1" x14ac:dyDescent="0.3">
      <c r="A582" s="70"/>
    </row>
    <row r="583" spans="1:1" x14ac:dyDescent="0.3">
      <c r="A583" s="70"/>
    </row>
    <row r="584" spans="1:1" x14ac:dyDescent="0.3">
      <c r="A584" s="70"/>
    </row>
    <row r="585" spans="1:1" x14ac:dyDescent="0.3">
      <c r="A585" s="70"/>
    </row>
    <row r="586" spans="1:1" x14ac:dyDescent="0.3">
      <c r="A586" s="70"/>
    </row>
    <row r="587" spans="1:1" x14ac:dyDescent="0.3">
      <c r="A587" s="70"/>
    </row>
    <row r="588" spans="1:1" x14ac:dyDescent="0.3">
      <c r="A588" s="70"/>
    </row>
    <row r="589" spans="1:1" x14ac:dyDescent="0.3">
      <c r="A589" s="70"/>
    </row>
    <row r="590" spans="1:1" x14ac:dyDescent="0.3">
      <c r="A590" s="70"/>
    </row>
    <row r="591" spans="1:1" x14ac:dyDescent="0.3">
      <c r="A591" s="70"/>
    </row>
    <row r="592" spans="1:1" x14ac:dyDescent="0.3">
      <c r="A592" s="70"/>
    </row>
    <row r="593" spans="1:1" x14ac:dyDescent="0.3">
      <c r="A593" s="70"/>
    </row>
    <row r="594" spans="1:1" x14ac:dyDescent="0.3">
      <c r="A594" s="70"/>
    </row>
    <row r="595" spans="1:1" x14ac:dyDescent="0.3">
      <c r="A595" s="70"/>
    </row>
    <row r="596" spans="1:1" x14ac:dyDescent="0.3">
      <c r="A596" s="70"/>
    </row>
    <row r="597" spans="1:1" x14ac:dyDescent="0.3">
      <c r="A597" s="70"/>
    </row>
    <row r="598" spans="1:1" x14ac:dyDescent="0.3">
      <c r="A598" s="70"/>
    </row>
    <row r="599" spans="1:1" x14ac:dyDescent="0.3">
      <c r="A599" s="70"/>
    </row>
    <row r="600" spans="1:1" x14ac:dyDescent="0.3">
      <c r="A600" s="70"/>
    </row>
    <row r="601" spans="1:1" x14ac:dyDescent="0.3">
      <c r="A601" s="70"/>
    </row>
    <row r="602" spans="1:1" x14ac:dyDescent="0.3">
      <c r="A602" s="70"/>
    </row>
    <row r="603" spans="1:1" x14ac:dyDescent="0.3">
      <c r="A603" s="70"/>
    </row>
    <row r="604" spans="1:1" x14ac:dyDescent="0.3">
      <c r="A604" s="70"/>
    </row>
    <row r="605" spans="1:1" x14ac:dyDescent="0.3">
      <c r="A605" s="70"/>
    </row>
    <row r="606" spans="1:1" x14ac:dyDescent="0.3">
      <c r="A606" s="70"/>
    </row>
    <row r="607" spans="1:1" x14ac:dyDescent="0.3">
      <c r="A607" s="70"/>
    </row>
    <row r="608" spans="1:1" x14ac:dyDescent="0.3">
      <c r="A608" s="70"/>
    </row>
    <row r="609" spans="1:1" x14ac:dyDescent="0.3">
      <c r="A609" s="70"/>
    </row>
    <row r="610" spans="1:1" x14ac:dyDescent="0.3">
      <c r="A610" s="70"/>
    </row>
    <row r="611" spans="1:1" x14ac:dyDescent="0.3">
      <c r="A611" s="70"/>
    </row>
    <row r="612" spans="1:1" x14ac:dyDescent="0.3">
      <c r="A612" s="70"/>
    </row>
    <row r="613" spans="1:1" x14ac:dyDescent="0.3">
      <c r="A613" s="70"/>
    </row>
    <row r="614" spans="1:1" x14ac:dyDescent="0.3">
      <c r="A614" s="70"/>
    </row>
    <row r="615" spans="1:1" x14ac:dyDescent="0.3">
      <c r="A615" s="70"/>
    </row>
    <row r="616" spans="1:1" x14ac:dyDescent="0.3">
      <c r="A616" s="70"/>
    </row>
    <row r="617" spans="1:1" x14ac:dyDescent="0.3">
      <c r="A617" s="70"/>
    </row>
    <row r="618" spans="1:1" x14ac:dyDescent="0.3">
      <c r="A618" s="70"/>
    </row>
    <row r="619" spans="1:1" x14ac:dyDescent="0.3">
      <c r="A619" s="70"/>
    </row>
    <row r="620" spans="1:1" x14ac:dyDescent="0.3">
      <c r="A620" s="70"/>
    </row>
    <row r="621" spans="1:1" x14ac:dyDescent="0.3">
      <c r="A621" s="70"/>
    </row>
    <row r="622" spans="1:1" x14ac:dyDescent="0.3">
      <c r="A622" s="70"/>
    </row>
    <row r="623" spans="1:1" x14ac:dyDescent="0.3">
      <c r="A623" s="70"/>
    </row>
    <row r="624" spans="1:1" x14ac:dyDescent="0.3">
      <c r="A624" s="70"/>
    </row>
    <row r="625" spans="1:1" x14ac:dyDescent="0.3">
      <c r="A625" s="70"/>
    </row>
    <row r="626" spans="1:1" x14ac:dyDescent="0.3">
      <c r="A626" s="70"/>
    </row>
    <row r="627" spans="1:1" x14ac:dyDescent="0.3">
      <c r="A627" s="70"/>
    </row>
    <row r="628" spans="1:1" x14ac:dyDescent="0.3">
      <c r="A628" s="70"/>
    </row>
    <row r="629" spans="1:1" x14ac:dyDescent="0.3">
      <c r="A629" s="70"/>
    </row>
    <row r="630" spans="1:1" x14ac:dyDescent="0.3">
      <c r="A630" s="70"/>
    </row>
    <row r="631" spans="1:1" x14ac:dyDescent="0.3">
      <c r="A631" s="70"/>
    </row>
    <row r="632" spans="1:1" x14ac:dyDescent="0.3">
      <c r="A632" s="70"/>
    </row>
    <row r="633" spans="1:1" x14ac:dyDescent="0.3">
      <c r="A633" s="70"/>
    </row>
    <row r="634" spans="1:1" x14ac:dyDescent="0.3">
      <c r="A634" s="70"/>
    </row>
    <row r="635" spans="1:1" x14ac:dyDescent="0.3">
      <c r="A635" s="70"/>
    </row>
    <row r="636" spans="1:1" x14ac:dyDescent="0.3">
      <c r="A636" s="70"/>
    </row>
    <row r="637" spans="1:1" x14ac:dyDescent="0.3">
      <c r="A637" s="70"/>
    </row>
    <row r="638" spans="1:1" x14ac:dyDescent="0.3">
      <c r="A638" s="70"/>
    </row>
    <row r="639" spans="1:1" x14ac:dyDescent="0.3">
      <c r="A639" s="70"/>
    </row>
    <row r="640" spans="1:1" x14ac:dyDescent="0.3">
      <c r="A640" s="70"/>
    </row>
    <row r="641" spans="1:1" x14ac:dyDescent="0.3">
      <c r="A641" s="70"/>
    </row>
    <row r="642" spans="1:1" x14ac:dyDescent="0.3">
      <c r="A642" s="70"/>
    </row>
    <row r="643" spans="1:1" x14ac:dyDescent="0.3">
      <c r="A643" s="70"/>
    </row>
    <row r="644" spans="1:1" x14ac:dyDescent="0.3">
      <c r="A644" s="70"/>
    </row>
    <row r="645" spans="1:1" x14ac:dyDescent="0.3">
      <c r="A645" s="70"/>
    </row>
    <row r="646" spans="1:1" x14ac:dyDescent="0.3">
      <c r="A646" s="70"/>
    </row>
    <row r="647" spans="1:1" x14ac:dyDescent="0.3">
      <c r="A647" s="70"/>
    </row>
    <row r="648" spans="1:1" x14ac:dyDescent="0.3">
      <c r="A648" s="70"/>
    </row>
    <row r="649" spans="1:1" x14ac:dyDescent="0.3">
      <c r="A649" s="70"/>
    </row>
    <row r="650" spans="1:1" x14ac:dyDescent="0.3">
      <c r="A650" s="70"/>
    </row>
    <row r="651" spans="1:1" x14ac:dyDescent="0.3">
      <c r="A651" s="70"/>
    </row>
    <row r="652" spans="1:1" x14ac:dyDescent="0.3">
      <c r="A652" s="70"/>
    </row>
    <row r="653" spans="1:1" x14ac:dyDescent="0.3">
      <c r="A653" s="70"/>
    </row>
    <row r="654" spans="1:1" x14ac:dyDescent="0.3">
      <c r="A654" s="70"/>
    </row>
    <row r="655" spans="1:1" x14ac:dyDescent="0.3">
      <c r="A655" s="70"/>
    </row>
    <row r="656" spans="1:1" x14ac:dyDescent="0.3">
      <c r="A656" s="70"/>
    </row>
    <row r="657" spans="1:1" x14ac:dyDescent="0.3">
      <c r="A657" s="70"/>
    </row>
    <row r="658" spans="1:1" x14ac:dyDescent="0.3">
      <c r="A658" s="70"/>
    </row>
    <row r="659" spans="1:1" x14ac:dyDescent="0.3">
      <c r="A659" s="70"/>
    </row>
    <row r="660" spans="1:1" x14ac:dyDescent="0.3">
      <c r="A660" s="70"/>
    </row>
    <row r="661" spans="1:1" x14ac:dyDescent="0.3">
      <c r="A661" s="70"/>
    </row>
    <row r="662" spans="1:1" x14ac:dyDescent="0.3">
      <c r="A662" s="70"/>
    </row>
    <row r="663" spans="1:1" x14ac:dyDescent="0.3">
      <c r="A663" s="70"/>
    </row>
    <row r="664" spans="1:1" x14ac:dyDescent="0.3">
      <c r="A664" s="70"/>
    </row>
    <row r="665" spans="1:1" x14ac:dyDescent="0.3">
      <c r="A665" s="70"/>
    </row>
    <row r="666" spans="1:1" x14ac:dyDescent="0.3">
      <c r="A666" s="70"/>
    </row>
    <row r="667" spans="1:1" x14ac:dyDescent="0.3">
      <c r="A667" s="70"/>
    </row>
    <row r="668" spans="1:1" x14ac:dyDescent="0.3">
      <c r="A668" s="70"/>
    </row>
    <row r="669" spans="1:1" x14ac:dyDescent="0.3">
      <c r="A669" s="70"/>
    </row>
    <row r="670" spans="1:1" x14ac:dyDescent="0.3">
      <c r="A670" s="70"/>
    </row>
    <row r="671" spans="1:1" x14ac:dyDescent="0.3">
      <c r="A671" s="70"/>
    </row>
    <row r="672" spans="1:1" x14ac:dyDescent="0.3">
      <c r="A672" s="70"/>
    </row>
    <row r="673" spans="1:1" x14ac:dyDescent="0.3">
      <c r="A673" s="70"/>
    </row>
    <row r="674" spans="1:1" x14ac:dyDescent="0.3">
      <c r="A674" s="70"/>
    </row>
    <row r="675" spans="1:1" x14ac:dyDescent="0.3">
      <c r="A675" s="70"/>
    </row>
    <row r="676" spans="1:1" x14ac:dyDescent="0.3">
      <c r="A676" s="70"/>
    </row>
    <row r="677" spans="1:1" x14ac:dyDescent="0.3">
      <c r="A677" s="70"/>
    </row>
    <row r="678" spans="1:1" x14ac:dyDescent="0.3">
      <c r="A678" s="70"/>
    </row>
    <row r="679" spans="1:1" x14ac:dyDescent="0.3">
      <c r="A679" s="70"/>
    </row>
    <row r="680" spans="1:1" x14ac:dyDescent="0.3">
      <c r="A680" s="70"/>
    </row>
    <row r="681" spans="1:1" x14ac:dyDescent="0.3">
      <c r="A681" s="70"/>
    </row>
    <row r="682" spans="1:1" x14ac:dyDescent="0.3">
      <c r="A682" s="70"/>
    </row>
    <row r="683" spans="1:1" x14ac:dyDescent="0.3">
      <c r="A683" s="70"/>
    </row>
    <row r="684" spans="1:1" x14ac:dyDescent="0.3">
      <c r="A684" s="70"/>
    </row>
    <row r="685" spans="1:1" x14ac:dyDescent="0.3">
      <c r="A685" s="70"/>
    </row>
    <row r="686" spans="1:1" x14ac:dyDescent="0.3">
      <c r="A686" s="70"/>
    </row>
    <row r="687" spans="1:1" x14ac:dyDescent="0.3">
      <c r="A687" s="70"/>
    </row>
    <row r="688" spans="1:1" x14ac:dyDescent="0.3">
      <c r="A688" s="70"/>
    </row>
    <row r="689" spans="1:1" x14ac:dyDescent="0.3">
      <c r="A689" s="70"/>
    </row>
    <row r="690" spans="1:1" x14ac:dyDescent="0.3">
      <c r="A690" s="70"/>
    </row>
    <row r="691" spans="1:1" x14ac:dyDescent="0.3">
      <c r="A691" s="70"/>
    </row>
    <row r="692" spans="1:1" x14ac:dyDescent="0.3">
      <c r="A692" s="70"/>
    </row>
    <row r="693" spans="1:1" x14ac:dyDescent="0.3">
      <c r="A693" s="70"/>
    </row>
    <row r="694" spans="1:1" x14ac:dyDescent="0.3">
      <c r="A694" s="70"/>
    </row>
    <row r="695" spans="1:1" x14ac:dyDescent="0.3">
      <c r="A695" s="70"/>
    </row>
    <row r="696" spans="1:1" x14ac:dyDescent="0.3">
      <c r="A696" s="70"/>
    </row>
    <row r="697" spans="1:1" x14ac:dyDescent="0.3">
      <c r="A697" s="70"/>
    </row>
    <row r="698" spans="1:1" x14ac:dyDescent="0.3">
      <c r="A698" s="70"/>
    </row>
    <row r="699" spans="1:1" x14ac:dyDescent="0.3">
      <c r="A699" s="70"/>
    </row>
    <row r="700" spans="1:1" x14ac:dyDescent="0.3">
      <c r="A700" s="70"/>
    </row>
    <row r="701" spans="1:1" x14ac:dyDescent="0.3">
      <c r="A701" s="70"/>
    </row>
    <row r="702" spans="1:1" x14ac:dyDescent="0.3">
      <c r="A702" s="70"/>
    </row>
    <row r="703" spans="1:1" x14ac:dyDescent="0.3">
      <c r="A703" s="70"/>
    </row>
    <row r="704" spans="1:1" x14ac:dyDescent="0.3">
      <c r="A704" s="70"/>
    </row>
    <row r="705" spans="1:1" x14ac:dyDescent="0.3">
      <c r="A705" s="70"/>
    </row>
    <row r="706" spans="1:1" x14ac:dyDescent="0.3">
      <c r="A706" s="70"/>
    </row>
    <row r="707" spans="1:1" x14ac:dyDescent="0.3">
      <c r="A707" s="70"/>
    </row>
    <row r="708" spans="1:1" x14ac:dyDescent="0.3">
      <c r="A708" s="70"/>
    </row>
    <row r="709" spans="1:1" x14ac:dyDescent="0.3">
      <c r="A709" s="70"/>
    </row>
    <row r="710" spans="1:1" x14ac:dyDescent="0.3">
      <c r="A710" s="70"/>
    </row>
    <row r="711" spans="1:1" x14ac:dyDescent="0.3">
      <c r="A711" s="70"/>
    </row>
    <row r="712" spans="1:1" x14ac:dyDescent="0.3">
      <c r="A712" s="70"/>
    </row>
    <row r="713" spans="1:1" x14ac:dyDescent="0.3">
      <c r="A713" s="70"/>
    </row>
    <row r="714" spans="1:1" x14ac:dyDescent="0.3">
      <c r="A714" s="70"/>
    </row>
    <row r="715" spans="1:1" x14ac:dyDescent="0.3">
      <c r="A715" s="70"/>
    </row>
    <row r="716" spans="1:1" x14ac:dyDescent="0.3">
      <c r="A716" s="70"/>
    </row>
    <row r="717" spans="1:1" x14ac:dyDescent="0.3">
      <c r="A717" s="70"/>
    </row>
    <row r="718" spans="1:1" x14ac:dyDescent="0.3">
      <c r="A718" s="70"/>
    </row>
    <row r="719" spans="1:1" x14ac:dyDescent="0.3">
      <c r="A719" s="70"/>
    </row>
    <row r="720" spans="1:1" x14ac:dyDescent="0.3">
      <c r="A720" s="70"/>
    </row>
    <row r="721" spans="1:1" x14ac:dyDescent="0.3">
      <c r="A721" s="70"/>
    </row>
    <row r="722" spans="1:1" x14ac:dyDescent="0.3">
      <c r="A722" s="70"/>
    </row>
    <row r="723" spans="1:1" x14ac:dyDescent="0.3">
      <c r="A723" s="70"/>
    </row>
    <row r="724" spans="1:1" x14ac:dyDescent="0.3">
      <c r="A724" s="70"/>
    </row>
    <row r="725" spans="1:1" x14ac:dyDescent="0.3">
      <c r="A725" s="70"/>
    </row>
    <row r="726" spans="1:1" x14ac:dyDescent="0.3">
      <c r="A726" s="70"/>
    </row>
    <row r="727" spans="1:1" x14ac:dyDescent="0.3">
      <c r="A727" s="70"/>
    </row>
    <row r="728" spans="1:1" x14ac:dyDescent="0.3">
      <c r="A728" s="70"/>
    </row>
    <row r="729" spans="1:1" x14ac:dyDescent="0.3">
      <c r="A729" s="70"/>
    </row>
    <row r="730" spans="1:1" x14ac:dyDescent="0.3">
      <c r="A730" s="70"/>
    </row>
    <row r="731" spans="1:1" x14ac:dyDescent="0.3">
      <c r="A731" s="70"/>
    </row>
    <row r="732" spans="1:1" x14ac:dyDescent="0.3">
      <c r="A732" s="70"/>
    </row>
    <row r="733" spans="1:1" x14ac:dyDescent="0.3">
      <c r="A733" s="70"/>
    </row>
    <row r="734" spans="1:1" x14ac:dyDescent="0.3">
      <c r="A734" s="70"/>
    </row>
    <row r="735" spans="1:1" x14ac:dyDescent="0.3">
      <c r="A735" s="70"/>
    </row>
    <row r="736" spans="1:1" x14ac:dyDescent="0.3">
      <c r="A736" s="70"/>
    </row>
    <row r="737" spans="1:1" x14ac:dyDescent="0.3">
      <c r="A737" s="70"/>
    </row>
    <row r="738" spans="1:1" x14ac:dyDescent="0.3">
      <c r="A738" s="70"/>
    </row>
    <row r="739" spans="1:1" x14ac:dyDescent="0.3">
      <c r="A739" s="70"/>
    </row>
    <row r="740" spans="1:1" x14ac:dyDescent="0.3">
      <c r="A740" s="70"/>
    </row>
    <row r="741" spans="1:1" x14ac:dyDescent="0.3">
      <c r="A741" s="70"/>
    </row>
    <row r="742" spans="1:1" x14ac:dyDescent="0.3">
      <c r="A742" s="70"/>
    </row>
    <row r="743" spans="1:1" x14ac:dyDescent="0.3">
      <c r="A743" s="70"/>
    </row>
    <row r="744" spans="1:1" x14ac:dyDescent="0.3">
      <c r="A744" s="70"/>
    </row>
    <row r="745" spans="1:1" x14ac:dyDescent="0.3">
      <c r="A745" s="70"/>
    </row>
    <row r="746" spans="1:1" x14ac:dyDescent="0.3">
      <c r="A746" s="70"/>
    </row>
    <row r="747" spans="1:1" x14ac:dyDescent="0.3">
      <c r="A747" s="70"/>
    </row>
    <row r="748" spans="1:1" x14ac:dyDescent="0.3">
      <c r="A748" s="70"/>
    </row>
    <row r="749" spans="1:1" x14ac:dyDescent="0.3">
      <c r="A749" s="70"/>
    </row>
    <row r="750" spans="1:1" x14ac:dyDescent="0.3">
      <c r="A750" s="70"/>
    </row>
    <row r="751" spans="1:1" x14ac:dyDescent="0.3">
      <c r="A751" s="70"/>
    </row>
    <row r="752" spans="1:1" x14ac:dyDescent="0.3">
      <c r="A752" s="70"/>
    </row>
    <row r="753" spans="1:1" x14ac:dyDescent="0.3">
      <c r="A753" s="70"/>
    </row>
    <row r="754" spans="1:1" x14ac:dyDescent="0.3">
      <c r="A754" s="70"/>
    </row>
    <row r="755" spans="1:1" x14ac:dyDescent="0.3">
      <c r="A755" s="70"/>
    </row>
    <row r="756" spans="1:1" x14ac:dyDescent="0.3">
      <c r="A756" s="70"/>
    </row>
    <row r="757" spans="1:1" x14ac:dyDescent="0.3">
      <c r="A757" s="70"/>
    </row>
    <row r="758" spans="1:1" x14ac:dyDescent="0.3">
      <c r="A758" s="70"/>
    </row>
    <row r="759" spans="1:1" x14ac:dyDescent="0.3">
      <c r="A759" s="70"/>
    </row>
    <row r="760" spans="1:1" x14ac:dyDescent="0.3">
      <c r="A760" s="70"/>
    </row>
    <row r="761" spans="1:1" x14ac:dyDescent="0.3">
      <c r="A761" s="70"/>
    </row>
    <row r="762" spans="1:1" x14ac:dyDescent="0.3">
      <c r="A762" s="70"/>
    </row>
    <row r="763" spans="1:1" x14ac:dyDescent="0.3">
      <c r="A763" s="70"/>
    </row>
    <row r="764" spans="1:1" x14ac:dyDescent="0.3">
      <c r="A764" s="70"/>
    </row>
    <row r="765" spans="1:1" x14ac:dyDescent="0.3">
      <c r="A765" s="70"/>
    </row>
    <row r="766" spans="1:1" x14ac:dyDescent="0.3">
      <c r="A766" s="70"/>
    </row>
    <row r="767" spans="1:1" x14ac:dyDescent="0.3">
      <c r="A767" s="70"/>
    </row>
    <row r="768" spans="1:1" x14ac:dyDescent="0.3">
      <c r="A768" s="70"/>
    </row>
    <row r="769" spans="1:1" x14ac:dyDescent="0.3">
      <c r="A769" s="70"/>
    </row>
    <row r="770" spans="1:1" x14ac:dyDescent="0.3">
      <c r="A770" s="70"/>
    </row>
    <row r="771" spans="1:1" x14ac:dyDescent="0.3">
      <c r="A771" s="70"/>
    </row>
    <row r="772" spans="1:1" x14ac:dyDescent="0.3">
      <c r="A772" s="70"/>
    </row>
    <row r="773" spans="1:1" x14ac:dyDescent="0.3">
      <c r="A773" s="70"/>
    </row>
    <row r="774" spans="1:1" x14ac:dyDescent="0.3">
      <c r="A774" s="70"/>
    </row>
    <row r="775" spans="1:1" x14ac:dyDescent="0.3">
      <c r="A775" s="70"/>
    </row>
    <row r="776" spans="1:1" x14ac:dyDescent="0.3">
      <c r="A776" s="70"/>
    </row>
    <row r="777" spans="1:1" x14ac:dyDescent="0.3">
      <c r="A777" s="70"/>
    </row>
    <row r="778" spans="1:1" x14ac:dyDescent="0.3">
      <c r="A778" s="70"/>
    </row>
    <row r="779" spans="1:1" x14ac:dyDescent="0.3">
      <c r="A779" s="70"/>
    </row>
    <row r="780" spans="1:1" x14ac:dyDescent="0.3">
      <c r="A780" s="70"/>
    </row>
    <row r="781" spans="1:1" x14ac:dyDescent="0.3">
      <c r="A781" s="70"/>
    </row>
    <row r="782" spans="1:1" x14ac:dyDescent="0.3">
      <c r="A782" s="70"/>
    </row>
    <row r="783" spans="1:1" x14ac:dyDescent="0.3">
      <c r="A783" s="70"/>
    </row>
    <row r="784" spans="1:1" x14ac:dyDescent="0.3">
      <c r="A784" s="70"/>
    </row>
    <row r="785" spans="1:1" x14ac:dyDescent="0.3">
      <c r="A785" s="70"/>
    </row>
    <row r="786" spans="1:1" x14ac:dyDescent="0.3">
      <c r="A786" s="70"/>
    </row>
    <row r="787" spans="1:1" x14ac:dyDescent="0.3">
      <c r="A787" s="70"/>
    </row>
    <row r="788" spans="1:1" x14ac:dyDescent="0.3">
      <c r="A788" s="70"/>
    </row>
    <row r="789" spans="1:1" x14ac:dyDescent="0.3">
      <c r="A789" s="70"/>
    </row>
    <row r="790" spans="1:1" x14ac:dyDescent="0.3">
      <c r="A790" s="70"/>
    </row>
    <row r="791" spans="1:1" x14ac:dyDescent="0.3">
      <c r="A791" s="70"/>
    </row>
    <row r="792" spans="1:1" x14ac:dyDescent="0.3">
      <c r="A792" s="70"/>
    </row>
    <row r="793" spans="1:1" x14ac:dyDescent="0.3">
      <c r="A793" s="70"/>
    </row>
    <row r="794" spans="1:1" x14ac:dyDescent="0.3">
      <c r="A794" s="70"/>
    </row>
    <row r="795" spans="1:1" x14ac:dyDescent="0.3">
      <c r="A795" s="70"/>
    </row>
    <row r="796" spans="1:1" x14ac:dyDescent="0.3">
      <c r="A796" s="70"/>
    </row>
    <row r="797" spans="1:1" x14ac:dyDescent="0.3">
      <c r="A797" s="70"/>
    </row>
    <row r="798" spans="1:1" x14ac:dyDescent="0.3">
      <c r="A798" s="70"/>
    </row>
    <row r="799" spans="1:1" x14ac:dyDescent="0.3">
      <c r="A799" s="70"/>
    </row>
    <row r="800" spans="1:1" x14ac:dyDescent="0.3">
      <c r="A800" s="70"/>
    </row>
    <row r="801" spans="1:1" x14ac:dyDescent="0.3">
      <c r="A801" s="70"/>
    </row>
    <row r="802" spans="1:1" x14ac:dyDescent="0.3">
      <c r="A802" s="70"/>
    </row>
    <row r="803" spans="1:1" x14ac:dyDescent="0.3">
      <c r="A803" s="70"/>
    </row>
    <row r="804" spans="1:1" x14ac:dyDescent="0.3">
      <c r="A804" s="70"/>
    </row>
    <row r="805" spans="1:1" x14ac:dyDescent="0.3">
      <c r="A805" s="70"/>
    </row>
    <row r="806" spans="1:1" x14ac:dyDescent="0.3">
      <c r="A806" s="70"/>
    </row>
    <row r="807" spans="1:1" x14ac:dyDescent="0.3">
      <c r="A807" s="70"/>
    </row>
    <row r="808" spans="1:1" x14ac:dyDescent="0.3">
      <c r="A808" s="70"/>
    </row>
    <row r="809" spans="1:1" x14ac:dyDescent="0.3">
      <c r="A809" s="70"/>
    </row>
    <row r="810" spans="1:1" x14ac:dyDescent="0.3">
      <c r="A810" s="70"/>
    </row>
    <row r="811" spans="1:1" x14ac:dyDescent="0.3">
      <c r="A811" s="70"/>
    </row>
    <row r="812" spans="1:1" x14ac:dyDescent="0.3">
      <c r="A812" s="70"/>
    </row>
    <row r="813" spans="1:1" x14ac:dyDescent="0.3">
      <c r="A813" s="70"/>
    </row>
    <row r="814" spans="1:1" x14ac:dyDescent="0.3">
      <c r="A814" s="70"/>
    </row>
    <row r="815" spans="1:1" x14ac:dyDescent="0.3">
      <c r="A815" s="70"/>
    </row>
    <row r="816" spans="1:1" x14ac:dyDescent="0.3">
      <c r="A816" s="70"/>
    </row>
    <row r="817" spans="1:1" x14ac:dyDescent="0.3">
      <c r="A817" s="70"/>
    </row>
    <row r="818" spans="1:1" x14ac:dyDescent="0.3">
      <c r="A818" s="70"/>
    </row>
    <row r="819" spans="1:1" x14ac:dyDescent="0.3">
      <c r="A819" s="70"/>
    </row>
    <row r="820" spans="1:1" x14ac:dyDescent="0.3">
      <c r="A820" s="70"/>
    </row>
    <row r="821" spans="1:1" x14ac:dyDescent="0.3">
      <c r="A821" s="70"/>
    </row>
    <row r="822" spans="1:1" x14ac:dyDescent="0.3">
      <c r="A822" s="70"/>
    </row>
    <row r="823" spans="1:1" x14ac:dyDescent="0.3">
      <c r="A823" s="70"/>
    </row>
    <row r="824" spans="1:1" x14ac:dyDescent="0.3">
      <c r="A824" s="70"/>
    </row>
    <row r="825" spans="1:1" x14ac:dyDescent="0.3">
      <c r="A825" s="70"/>
    </row>
    <row r="826" spans="1:1" x14ac:dyDescent="0.3">
      <c r="A826" s="70"/>
    </row>
    <row r="827" spans="1:1" x14ac:dyDescent="0.3">
      <c r="A827" s="70"/>
    </row>
    <row r="828" spans="1:1" x14ac:dyDescent="0.3">
      <c r="A828" s="70"/>
    </row>
    <row r="829" spans="1:1" x14ac:dyDescent="0.3">
      <c r="A829" s="70"/>
    </row>
    <row r="830" spans="1:1" x14ac:dyDescent="0.3">
      <c r="A830" s="70"/>
    </row>
    <row r="831" spans="1:1" x14ac:dyDescent="0.3">
      <c r="A831" s="70"/>
    </row>
    <row r="832" spans="1:1" x14ac:dyDescent="0.3">
      <c r="A832" s="70"/>
    </row>
    <row r="833" spans="1:1" x14ac:dyDescent="0.3">
      <c r="A833" s="70"/>
    </row>
    <row r="834" spans="1:1" x14ac:dyDescent="0.3">
      <c r="A834" s="70"/>
    </row>
    <row r="835" spans="1:1" x14ac:dyDescent="0.3">
      <c r="A835" s="70"/>
    </row>
    <row r="836" spans="1:1" x14ac:dyDescent="0.3">
      <c r="A836" s="70"/>
    </row>
    <row r="837" spans="1:1" x14ac:dyDescent="0.3">
      <c r="A837" s="70"/>
    </row>
    <row r="838" spans="1:1" x14ac:dyDescent="0.3">
      <c r="A838" s="70"/>
    </row>
    <row r="839" spans="1:1" x14ac:dyDescent="0.3">
      <c r="A839" s="70"/>
    </row>
    <row r="840" spans="1:1" x14ac:dyDescent="0.3">
      <c r="A840" s="70"/>
    </row>
    <row r="841" spans="1:1" x14ac:dyDescent="0.3">
      <c r="A841" s="70"/>
    </row>
    <row r="842" spans="1:1" x14ac:dyDescent="0.3">
      <c r="A842" s="70"/>
    </row>
    <row r="843" spans="1:1" x14ac:dyDescent="0.3">
      <c r="A843" s="70"/>
    </row>
    <row r="844" spans="1:1" x14ac:dyDescent="0.3">
      <c r="A844" s="70"/>
    </row>
    <row r="845" spans="1:1" x14ac:dyDescent="0.3">
      <c r="A845" s="70"/>
    </row>
    <row r="846" spans="1:1" x14ac:dyDescent="0.3">
      <c r="A846" s="70"/>
    </row>
    <row r="847" spans="1:1" x14ac:dyDescent="0.3">
      <c r="A847" s="70"/>
    </row>
    <row r="848" spans="1:1" x14ac:dyDescent="0.3">
      <c r="A848" s="70"/>
    </row>
    <row r="849" spans="1:1" x14ac:dyDescent="0.3">
      <c r="A849" s="70"/>
    </row>
    <row r="850" spans="1:1" x14ac:dyDescent="0.3">
      <c r="A850" s="70"/>
    </row>
    <row r="851" spans="1:1" x14ac:dyDescent="0.3">
      <c r="A851" s="70"/>
    </row>
    <row r="852" spans="1:1" x14ac:dyDescent="0.3">
      <c r="A852" s="70"/>
    </row>
    <row r="853" spans="1:1" x14ac:dyDescent="0.3">
      <c r="A853" s="70"/>
    </row>
    <row r="854" spans="1:1" x14ac:dyDescent="0.3">
      <c r="A854" s="70"/>
    </row>
    <row r="855" spans="1:1" x14ac:dyDescent="0.3">
      <c r="A855" s="70"/>
    </row>
    <row r="856" spans="1:1" x14ac:dyDescent="0.3">
      <c r="A856" s="70"/>
    </row>
    <row r="857" spans="1:1" x14ac:dyDescent="0.3">
      <c r="A857" s="70"/>
    </row>
    <row r="858" spans="1:1" x14ac:dyDescent="0.3">
      <c r="A858" s="70"/>
    </row>
    <row r="859" spans="1:1" x14ac:dyDescent="0.3">
      <c r="A859" s="70"/>
    </row>
    <row r="860" spans="1:1" x14ac:dyDescent="0.3">
      <c r="A860" s="70"/>
    </row>
    <row r="861" spans="1:1" x14ac:dyDescent="0.3">
      <c r="A861" s="70"/>
    </row>
    <row r="862" spans="1:1" x14ac:dyDescent="0.3">
      <c r="A862" s="70"/>
    </row>
    <row r="863" spans="1:1" x14ac:dyDescent="0.3">
      <c r="A863" s="70"/>
    </row>
    <row r="864" spans="1:1" x14ac:dyDescent="0.3">
      <c r="A864" s="70"/>
    </row>
    <row r="865" spans="1:1" x14ac:dyDescent="0.3">
      <c r="A865" s="70"/>
    </row>
    <row r="866" spans="1:1" x14ac:dyDescent="0.3">
      <c r="A866" s="70"/>
    </row>
    <row r="867" spans="1:1" x14ac:dyDescent="0.3">
      <c r="A867" s="70"/>
    </row>
    <row r="868" spans="1:1" x14ac:dyDescent="0.3">
      <c r="A868" s="70"/>
    </row>
    <row r="869" spans="1:1" x14ac:dyDescent="0.3">
      <c r="A869" s="70"/>
    </row>
    <row r="870" spans="1:1" x14ac:dyDescent="0.3">
      <c r="A870" s="70"/>
    </row>
    <row r="871" spans="1:1" x14ac:dyDescent="0.3">
      <c r="A871" s="70"/>
    </row>
    <row r="872" spans="1:1" x14ac:dyDescent="0.3">
      <c r="A872" s="70"/>
    </row>
    <row r="873" spans="1:1" x14ac:dyDescent="0.3">
      <c r="A873" s="70"/>
    </row>
    <row r="874" spans="1:1" x14ac:dyDescent="0.3">
      <c r="A874" s="70"/>
    </row>
    <row r="875" spans="1:1" x14ac:dyDescent="0.3">
      <c r="A875" s="70"/>
    </row>
    <row r="876" spans="1:1" x14ac:dyDescent="0.3">
      <c r="A876" s="70"/>
    </row>
    <row r="877" spans="1:1" x14ac:dyDescent="0.3">
      <c r="A877" s="70"/>
    </row>
    <row r="878" spans="1:1" x14ac:dyDescent="0.3">
      <c r="A878" s="70"/>
    </row>
    <row r="879" spans="1:1" x14ac:dyDescent="0.3">
      <c r="A879" s="70"/>
    </row>
    <row r="880" spans="1:1" x14ac:dyDescent="0.3">
      <c r="A880" s="70"/>
    </row>
    <row r="881" spans="1:1" x14ac:dyDescent="0.3">
      <c r="A881" s="70"/>
    </row>
    <row r="882" spans="1:1" x14ac:dyDescent="0.3">
      <c r="A882" s="70"/>
    </row>
    <row r="883" spans="1:1" x14ac:dyDescent="0.3">
      <c r="A883" s="70"/>
    </row>
    <row r="884" spans="1:1" x14ac:dyDescent="0.3">
      <c r="A884" s="70"/>
    </row>
    <row r="885" spans="1:1" x14ac:dyDescent="0.3">
      <c r="A885" s="70"/>
    </row>
    <row r="886" spans="1:1" x14ac:dyDescent="0.3">
      <c r="A886" s="70"/>
    </row>
    <row r="887" spans="1:1" x14ac:dyDescent="0.3">
      <c r="A887" s="70"/>
    </row>
    <row r="888" spans="1:1" x14ac:dyDescent="0.3">
      <c r="A888" s="70"/>
    </row>
    <row r="889" spans="1:1" x14ac:dyDescent="0.3">
      <c r="A889" s="70"/>
    </row>
    <row r="890" spans="1:1" x14ac:dyDescent="0.3">
      <c r="A890" s="70"/>
    </row>
    <row r="891" spans="1:1" x14ac:dyDescent="0.3">
      <c r="A891" s="70"/>
    </row>
    <row r="892" spans="1:1" x14ac:dyDescent="0.3">
      <c r="A892" s="70"/>
    </row>
    <row r="893" spans="1:1" x14ac:dyDescent="0.3">
      <c r="A893" s="70"/>
    </row>
    <row r="894" spans="1:1" x14ac:dyDescent="0.3">
      <c r="A894" s="70"/>
    </row>
    <row r="895" spans="1:1" x14ac:dyDescent="0.3">
      <c r="A895" s="70"/>
    </row>
    <row r="896" spans="1:1" x14ac:dyDescent="0.3">
      <c r="A896" s="70"/>
    </row>
    <row r="897" spans="1:1" x14ac:dyDescent="0.3">
      <c r="A897" s="70"/>
    </row>
    <row r="898" spans="1:1" x14ac:dyDescent="0.3">
      <c r="A898" s="70"/>
    </row>
    <row r="899" spans="1:1" x14ac:dyDescent="0.3">
      <c r="A899" s="70"/>
    </row>
    <row r="900" spans="1:1" x14ac:dyDescent="0.3">
      <c r="A900" s="70"/>
    </row>
    <row r="901" spans="1:1" x14ac:dyDescent="0.3">
      <c r="A901" s="70"/>
    </row>
    <row r="902" spans="1:1" x14ac:dyDescent="0.3">
      <c r="A902" s="70"/>
    </row>
    <row r="903" spans="1:1" x14ac:dyDescent="0.3">
      <c r="A903" s="70"/>
    </row>
    <row r="904" spans="1:1" x14ac:dyDescent="0.3">
      <c r="A904" s="70"/>
    </row>
    <row r="905" spans="1:1" x14ac:dyDescent="0.3">
      <c r="A905" s="70"/>
    </row>
    <row r="906" spans="1:1" x14ac:dyDescent="0.3">
      <c r="A906" s="70"/>
    </row>
    <row r="907" spans="1:1" x14ac:dyDescent="0.3">
      <c r="A907" s="70"/>
    </row>
    <row r="908" spans="1:1" x14ac:dyDescent="0.3">
      <c r="A908" s="70"/>
    </row>
    <row r="909" spans="1:1" x14ac:dyDescent="0.3">
      <c r="A909" s="70"/>
    </row>
    <row r="910" spans="1:1" x14ac:dyDescent="0.3">
      <c r="A910" s="70"/>
    </row>
    <row r="911" spans="1:1" x14ac:dyDescent="0.3">
      <c r="A911" s="70"/>
    </row>
    <row r="912" spans="1:1" x14ac:dyDescent="0.3">
      <c r="A912" s="70"/>
    </row>
    <row r="913" spans="1:1" x14ac:dyDescent="0.3">
      <c r="A913" s="70"/>
    </row>
    <row r="914" spans="1:1" x14ac:dyDescent="0.3">
      <c r="A914" s="70"/>
    </row>
    <row r="915" spans="1:1" x14ac:dyDescent="0.3">
      <c r="A915" s="70"/>
    </row>
    <row r="916" spans="1:1" x14ac:dyDescent="0.3">
      <c r="A916" s="70"/>
    </row>
    <row r="917" spans="1:1" x14ac:dyDescent="0.3">
      <c r="A917" s="70"/>
    </row>
    <row r="918" spans="1:1" x14ac:dyDescent="0.3">
      <c r="A918" s="70"/>
    </row>
    <row r="919" spans="1:1" x14ac:dyDescent="0.3">
      <c r="A919" s="70"/>
    </row>
    <row r="920" spans="1:1" x14ac:dyDescent="0.3">
      <c r="A920" s="70"/>
    </row>
    <row r="921" spans="1:1" x14ac:dyDescent="0.3">
      <c r="A921" s="70"/>
    </row>
    <row r="922" spans="1:1" x14ac:dyDescent="0.3">
      <c r="A922" s="70"/>
    </row>
    <row r="923" spans="1:1" x14ac:dyDescent="0.3">
      <c r="A923" s="70"/>
    </row>
    <row r="924" spans="1:1" x14ac:dyDescent="0.3">
      <c r="A924" s="70"/>
    </row>
    <row r="925" spans="1:1" x14ac:dyDescent="0.3">
      <c r="A925" s="70"/>
    </row>
    <row r="926" spans="1:1" x14ac:dyDescent="0.3">
      <c r="A926" s="70"/>
    </row>
    <row r="927" spans="1:1" x14ac:dyDescent="0.3">
      <c r="A927" s="70"/>
    </row>
    <row r="928" spans="1:1" x14ac:dyDescent="0.3">
      <c r="A928" s="70"/>
    </row>
    <row r="929" spans="1:1" x14ac:dyDescent="0.3">
      <c r="A929" s="70"/>
    </row>
    <row r="930" spans="1:1" x14ac:dyDescent="0.3">
      <c r="A930" s="70"/>
    </row>
    <row r="931" spans="1:1" x14ac:dyDescent="0.3">
      <c r="A931" s="70"/>
    </row>
    <row r="932" spans="1:1" x14ac:dyDescent="0.3">
      <c r="A932" s="70"/>
    </row>
    <row r="933" spans="1:1" x14ac:dyDescent="0.3">
      <c r="A933" s="70"/>
    </row>
    <row r="934" spans="1:1" x14ac:dyDescent="0.3">
      <c r="A934" s="70"/>
    </row>
    <row r="935" spans="1:1" x14ac:dyDescent="0.3">
      <c r="A935" s="70"/>
    </row>
    <row r="936" spans="1:1" x14ac:dyDescent="0.3">
      <c r="A936" s="70"/>
    </row>
    <row r="937" spans="1:1" x14ac:dyDescent="0.3">
      <c r="A937" s="70"/>
    </row>
    <row r="938" spans="1:1" x14ac:dyDescent="0.3">
      <c r="A938" s="70"/>
    </row>
    <row r="939" spans="1:1" x14ac:dyDescent="0.3">
      <c r="A939" s="70"/>
    </row>
    <row r="940" spans="1:1" x14ac:dyDescent="0.3">
      <c r="A940" s="70"/>
    </row>
    <row r="941" spans="1:1" x14ac:dyDescent="0.3">
      <c r="A941" s="70"/>
    </row>
    <row r="942" spans="1:1" x14ac:dyDescent="0.3">
      <c r="A942" s="70"/>
    </row>
    <row r="943" spans="1:1" x14ac:dyDescent="0.3">
      <c r="A943" s="70"/>
    </row>
    <row r="944" spans="1:1" x14ac:dyDescent="0.3">
      <c r="A944" s="70"/>
    </row>
    <row r="945" spans="1:1" x14ac:dyDescent="0.3">
      <c r="A945" s="70"/>
    </row>
    <row r="946" spans="1:1" x14ac:dyDescent="0.3">
      <c r="A946" s="70"/>
    </row>
    <row r="947" spans="1:1" x14ac:dyDescent="0.3">
      <c r="A947" s="70"/>
    </row>
    <row r="948" spans="1:1" x14ac:dyDescent="0.3">
      <c r="A948" s="70"/>
    </row>
    <row r="949" spans="1:1" x14ac:dyDescent="0.3">
      <c r="A949" s="70"/>
    </row>
    <row r="950" spans="1:1" x14ac:dyDescent="0.3">
      <c r="A950" s="70"/>
    </row>
    <row r="951" spans="1:1" x14ac:dyDescent="0.3">
      <c r="A951" s="70"/>
    </row>
    <row r="952" spans="1:1" x14ac:dyDescent="0.3">
      <c r="A952" s="70"/>
    </row>
    <row r="953" spans="1:1" x14ac:dyDescent="0.3">
      <c r="A953" s="70"/>
    </row>
    <row r="954" spans="1:1" x14ac:dyDescent="0.3">
      <c r="A954" s="70"/>
    </row>
    <row r="955" spans="1:1" x14ac:dyDescent="0.3">
      <c r="A955" s="70"/>
    </row>
    <row r="956" spans="1:1" x14ac:dyDescent="0.3">
      <c r="A956" s="70"/>
    </row>
    <row r="957" spans="1:1" x14ac:dyDescent="0.3">
      <c r="A957" s="70"/>
    </row>
    <row r="958" spans="1:1" x14ac:dyDescent="0.3">
      <c r="A958" s="70"/>
    </row>
    <row r="959" spans="1:1" x14ac:dyDescent="0.3">
      <c r="A959" s="70"/>
    </row>
    <row r="960" spans="1:1" x14ac:dyDescent="0.3">
      <c r="A960" s="70"/>
    </row>
    <row r="961" spans="1:1" x14ac:dyDescent="0.3">
      <c r="A961" s="70"/>
    </row>
    <row r="962" spans="1:1" x14ac:dyDescent="0.3">
      <c r="A962" s="70"/>
    </row>
    <row r="963" spans="1:1" x14ac:dyDescent="0.3">
      <c r="A963" s="70"/>
    </row>
    <row r="964" spans="1:1" x14ac:dyDescent="0.3">
      <c r="A964" s="70"/>
    </row>
    <row r="965" spans="1:1" x14ac:dyDescent="0.3">
      <c r="A965" s="70"/>
    </row>
    <row r="966" spans="1:1" x14ac:dyDescent="0.3">
      <c r="A966" s="70"/>
    </row>
    <row r="967" spans="1:1" x14ac:dyDescent="0.3">
      <c r="A967" s="70"/>
    </row>
    <row r="968" spans="1:1" x14ac:dyDescent="0.3">
      <c r="A968" s="70"/>
    </row>
    <row r="969" spans="1:1" x14ac:dyDescent="0.3">
      <c r="A969" s="70"/>
    </row>
    <row r="970" spans="1:1" x14ac:dyDescent="0.3">
      <c r="A970" s="70"/>
    </row>
    <row r="971" spans="1:1" x14ac:dyDescent="0.3">
      <c r="A971" s="70"/>
    </row>
    <row r="972" spans="1:1" x14ac:dyDescent="0.3">
      <c r="A972" s="70"/>
    </row>
    <row r="973" spans="1:1" x14ac:dyDescent="0.3">
      <c r="A973" s="70"/>
    </row>
    <row r="974" spans="1:1" x14ac:dyDescent="0.3">
      <c r="A974" s="70"/>
    </row>
    <row r="975" spans="1:1" x14ac:dyDescent="0.3">
      <c r="A975" s="70"/>
    </row>
    <row r="976" spans="1:1" x14ac:dyDescent="0.3">
      <c r="A976" s="70"/>
    </row>
    <row r="977" spans="1:1" x14ac:dyDescent="0.3">
      <c r="A977" s="70"/>
    </row>
    <row r="978" spans="1:1" x14ac:dyDescent="0.3">
      <c r="A978" s="70"/>
    </row>
    <row r="979" spans="1:1" x14ac:dyDescent="0.3">
      <c r="A979" s="70"/>
    </row>
    <row r="980" spans="1:1" x14ac:dyDescent="0.3">
      <c r="A980" s="70"/>
    </row>
    <row r="981" spans="1:1" x14ac:dyDescent="0.3">
      <c r="A981" s="70"/>
    </row>
    <row r="982" spans="1:1" x14ac:dyDescent="0.3">
      <c r="A982" s="70"/>
    </row>
    <row r="983" spans="1:1" x14ac:dyDescent="0.3">
      <c r="A983" s="70"/>
    </row>
    <row r="984" spans="1:1" x14ac:dyDescent="0.3">
      <c r="A984" s="70"/>
    </row>
    <row r="985" spans="1:1" x14ac:dyDescent="0.3">
      <c r="A985" s="70"/>
    </row>
    <row r="986" spans="1:1" x14ac:dyDescent="0.3">
      <c r="A986" s="70"/>
    </row>
    <row r="987" spans="1:1" x14ac:dyDescent="0.3">
      <c r="A987" s="70"/>
    </row>
    <row r="988" spans="1:1" x14ac:dyDescent="0.3">
      <c r="A988" s="70"/>
    </row>
    <row r="989" spans="1:1" x14ac:dyDescent="0.3">
      <c r="A989" s="70"/>
    </row>
    <row r="990" spans="1:1" x14ac:dyDescent="0.3">
      <c r="A990" s="70"/>
    </row>
    <row r="991" spans="1:1" x14ac:dyDescent="0.3">
      <c r="A991" s="70"/>
    </row>
    <row r="992" spans="1:1" x14ac:dyDescent="0.3">
      <c r="A992" s="70"/>
    </row>
    <row r="993" spans="1:1" x14ac:dyDescent="0.3">
      <c r="A993" s="70"/>
    </row>
    <row r="994" spans="1:1" x14ac:dyDescent="0.3">
      <c r="A994" s="70"/>
    </row>
    <row r="995" spans="1:1" x14ac:dyDescent="0.3">
      <c r="A995" s="70"/>
    </row>
    <row r="996" spans="1:1" x14ac:dyDescent="0.3">
      <c r="A996" s="70"/>
    </row>
    <row r="997" spans="1:1" x14ac:dyDescent="0.3">
      <c r="A997" s="70"/>
    </row>
    <row r="998" spans="1:1" x14ac:dyDescent="0.3">
      <c r="A998" s="70"/>
    </row>
    <row r="999" spans="1:1" x14ac:dyDescent="0.3">
      <c r="A999" s="70"/>
    </row>
    <row r="1000" spans="1:1" x14ac:dyDescent="0.3">
      <c r="A1000" s="70"/>
    </row>
    <row r="1001" spans="1:1" x14ac:dyDescent="0.3">
      <c r="A1001" s="70"/>
    </row>
    <row r="1002" spans="1:1" x14ac:dyDescent="0.3">
      <c r="A1002" s="70"/>
    </row>
    <row r="1003" spans="1:1" x14ac:dyDescent="0.3">
      <c r="A1003" s="70"/>
    </row>
    <row r="1004" spans="1:1" x14ac:dyDescent="0.3">
      <c r="A1004" s="70"/>
    </row>
    <row r="1005" spans="1:1" x14ac:dyDescent="0.3">
      <c r="A1005" s="70"/>
    </row>
    <row r="1006" spans="1:1" x14ac:dyDescent="0.3">
      <c r="A1006" s="70"/>
    </row>
    <row r="1007" spans="1:1" x14ac:dyDescent="0.3">
      <c r="A1007" s="70"/>
    </row>
    <row r="1008" spans="1:1" x14ac:dyDescent="0.3">
      <c r="A1008" s="70"/>
    </row>
    <row r="1009" spans="1:1" x14ac:dyDescent="0.3">
      <c r="A1009" s="70"/>
    </row>
    <row r="1010" spans="1:1" x14ac:dyDescent="0.3">
      <c r="A1010" s="70"/>
    </row>
    <row r="1011" spans="1:1" x14ac:dyDescent="0.3">
      <c r="A1011" s="70"/>
    </row>
    <row r="1012" spans="1:1" x14ac:dyDescent="0.3">
      <c r="A1012" s="70"/>
    </row>
    <row r="1013" spans="1:1" x14ac:dyDescent="0.3">
      <c r="A1013" s="70"/>
    </row>
    <row r="1014" spans="1:1" x14ac:dyDescent="0.3">
      <c r="A1014" s="70"/>
    </row>
    <row r="1015" spans="1:1" x14ac:dyDescent="0.3">
      <c r="A1015" s="70"/>
    </row>
    <row r="1016" spans="1:1" x14ac:dyDescent="0.3">
      <c r="A1016" s="70"/>
    </row>
    <row r="1017" spans="1:1" x14ac:dyDescent="0.3">
      <c r="A1017" s="70"/>
    </row>
    <row r="1018" spans="1:1" x14ac:dyDescent="0.3">
      <c r="A1018" s="70"/>
    </row>
    <row r="1019" spans="1:1" x14ac:dyDescent="0.3">
      <c r="A1019" s="70"/>
    </row>
    <row r="1020" spans="1:1" x14ac:dyDescent="0.3">
      <c r="A1020" s="70"/>
    </row>
    <row r="1021" spans="1:1" x14ac:dyDescent="0.3">
      <c r="A1021" s="70"/>
    </row>
    <row r="1022" spans="1:1" x14ac:dyDescent="0.3">
      <c r="A1022" s="70"/>
    </row>
    <row r="1023" spans="1:1" x14ac:dyDescent="0.3">
      <c r="A1023" s="70"/>
    </row>
    <row r="1024" spans="1:1" x14ac:dyDescent="0.3">
      <c r="A1024" s="70"/>
    </row>
    <row r="1025" spans="1:1" x14ac:dyDescent="0.3">
      <c r="A1025" s="70"/>
    </row>
    <row r="1026" spans="1:1" x14ac:dyDescent="0.3">
      <c r="A1026" s="70"/>
    </row>
    <row r="1027" spans="1:1" x14ac:dyDescent="0.3">
      <c r="A1027" s="70"/>
    </row>
    <row r="1028" spans="1:1" x14ac:dyDescent="0.3">
      <c r="A1028" s="70"/>
    </row>
    <row r="1029" spans="1:1" x14ac:dyDescent="0.3">
      <c r="A1029" s="70"/>
    </row>
    <row r="1030" spans="1:1" x14ac:dyDescent="0.3">
      <c r="A1030" s="70"/>
    </row>
    <row r="1031" spans="1:1" x14ac:dyDescent="0.3">
      <c r="A1031" s="70"/>
    </row>
    <row r="1032" spans="1:1" x14ac:dyDescent="0.3">
      <c r="A1032" s="70"/>
    </row>
    <row r="1033" spans="1:1" x14ac:dyDescent="0.3">
      <c r="A1033" s="70"/>
    </row>
    <row r="1034" spans="1:1" x14ac:dyDescent="0.3">
      <c r="A1034" s="70"/>
    </row>
    <row r="1035" spans="1:1" x14ac:dyDescent="0.3">
      <c r="A1035" s="70"/>
    </row>
    <row r="1036" spans="1:1" x14ac:dyDescent="0.3">
      <c r="A1036" s="70"/>
    </row>
    <row r="1037" spans="1:1" x14ac:dyDescent="0.3">
      <c r="A1037" s="70"/>
    </row>
    <row r="1038" spans="1:1" x14ac:dyDescent="0.3">
      <c r="A1038" s="70"/>
    </row>
    <row r="1039" spans="1:1" x14ac:dyDescent="0.3">
      <c r="A1039" s="70"/>
    </row>
    <row r="1040" spans="1:1" x14ac:dyDescent="0.3">
      <c r="A1040" s="70"/>
    </row>
    <row r="1041" spans="1:1" x14ac:dyDescent="0.3">
      <c r="A1041" s="70"/>
    </row>
    <row r="1042" spans="1:1" x14ac:dyDescent="0.3">
      <c r="A1042" s="70"/>
    </row>
    <row r="1043" spans="1:1" x14ac:dyDescent="0.3">
      <c r="A1043" s="70"/>
    </row>
    <row r="1044" spans="1:1" x14ac:dyDescent="0.3">
      <c r="A1044" s="70"/>
    </row>
    <row r="1045" spans="1:1" x14ac:dyDescent="0.3">
      <c r="A1045" s="70"/>
    </row>
    <row r="1046" spans="1:1" x14ac:dyDescent="0.3">
      <c r="A1046" s="70"/>
    </row>
    <row r="1047" spans="1:1" x14ac:dyDescent="0.3">
      <c r="A1047" s="70"/>
    </row>
    <row r="1048" spans="1:1" x14ac:dyDescent="0.3">
      <c r="A1048" s="70"/>
    </row>
    <row r="1049" spans="1:1" x14ac:dyDescent="0.3">
      <c r="A1049" s="70"/>
    </row>
    <row r="1050" spans="1:1" x14ac:dyDescent="0.3">
      <c r="A1050" s="70"/>
    </row>
    <row r="1051" spans="1:1" x14ac:dyDescent="0.3">
      <c r="A1051" s="70"/>
    </row>
    <row r="1052" spans="1:1" x14ac:dyDescent="0.3">
      <c r="A1052" s="70"/>
    </row>
    <row r="1053" spans="1:1" x14ac:dyDescent="0.3">
      <c r="A1053" s="70"/>
    </row>
    <row r="1054" spans="1:1" x14ac:dyDescent="0.3">
      <c r="A1054" s="70"/>
    </row>
    <row r="1055" spans="1:1" x14ac:dyDescent="0.3">
      <c r="A1055" s="70"/>
    </row>
    <row r="1056" spans="1:1" x14ac:dyDescent="0.3">
      <c r="A1056" s="70"/>
    </row>
    <row r="1057" spans="1:1" x14ac:dyDescent="0.3">
      <c r="A1057" s="70"/>
    </row>
    <row r="1058" spans="1:1" x14ac:dyDescent="0.3">
      <c r="A1058" s="70"/>
    </row>
    <row r="1059" spans="1:1" x14ac:dyDescent="0.3">
      <c r="A1059" s="70"/>
    </row>
    <row r="1060" spans="1:1" x14ac:dyDescent="0.3">
      <c r="A1060" s="70"/>
    </row>
    <row r="1061" spans="1:1" x14ac:dyDescent="0.3">
      <c r="A1061" s="70"/>
    </row>
    <row r="1062" spans="1:1" x14ac:dyDescent="0.3">
      <c r="A1062" s="70"/>
    </row>
    <row r="1063" spans="1:1" x14ac:dyDescent="0.3">
      <c r="A1063" s="70"/>
    </row>
    <row r="1064" spans="1:1" x14ac:dyDescent="0.3">
      <c r="A1064" s="70"/>
    </row>
    <row r="1065" spans="1:1" x14ac:dyDescent="0.3">
      <c r="A1065" s="70"/>
    </row>
    <row r="1066" spans="1:1" x14ac:dyDescent="0.3">
      <c r="A1066" s="70"/>
    </row>
    <row r="1067" spans="1:1" x14ac:dyDescent="0.3">
      <c r="A1067" s="70"/>
    </row>
    <row r="1068" spans="1:1" x14ac:dyDescent="0.3">
      <c r="A1068" s="70"/>
    </row>
    <row r="1069" spans="1:1" x14ac:dyDescent="0.3">
      <c r="A1069" s="70"/>
    </row>
    <row r="1070" spans="1:1" x14ac:dyDescent="0.3">
      <c r="A1070" s="70"/>
    </row>
    <row r="1071" spans="1:1" x14ac:dyDescent="0.3">
      <c r="A1071" s="70"/>
    </row>
    <row r="1072" spans="1:1" x14ac:dyDescent="0.3">
      <c r="A1072" s="70"/>
    </row>
    <row r="1073" spans="1:1" x14ac:dyDescent="0.3">
      <c r="A1073" s="70"/>
    </row>
    <row r="1074" spans="1:1" x14ac:dyDescent="0.3">
      <c r="A1074" s="70"/>
    </row>
    <row r="1075" spans="1:1" x14ac:dyDescent="0.3">
      <c r="A1075" s="70"/>
    </row>
    <row r="1076" spans="1:1" x14ac:dyDescent="0.3">
      <c r="A1076" s="70"/>
    </row>
    <row r="1077" spans="1:1" x14ac:dyDescent="0.3">
      <c r="A1077" s="70"/>
    </row>
    <row r="1078" spans="1:1" x14ac:dyDescent="0.3">
      <c r="A1078" s="70"/>
    </row>
    <row r="1079" spans="1:1" x14ac:dyDescent="0.3">
      <c r="A1079" s="70"/>
    </row>
    <row r="1080" spans="1:1" x14ac:dyDescent="0.3">
      <c r="A1080" s="70"/>
    </row>
    <row r="1081" spans="1:1" x14ac:dyDescent="0.3">
      <c r="A1081" s="70"/>
    </row>
    <row r="1082" spans="1:1" x14ac:dyDescent="0.3">
      <c r="A1082" s="70"/>
    </row>
    <row r="1083" spans="1:1" x14ac:dyDescent="0.3">
      <c r="A1083" s="70"/>
    </row>
    <row r="1084" spans="1:1" x14ac:dyDescent="0.3">
      <c r="A1084" s="70"/>
    </row>
    <row r="1085" spans="1:1" x14ac:dyDescent="0.3">
      <c r="A1085" s="70"/>
    </row>
    <row r="1086" spans="1:1" x14ac:dyDescent="0.3">
      <c r="A1086" s="70"/>
    </row>
    <row r="1087" spans="1:1" x14ac:dyDescent="0.3">
      <c r="A1087" s="70"/>
    </row>
    <row r="1088" spans="1:1" x14ac:dyDescent="0.3">
      <c r="A1088" s="70"/>
    </row>
    <row r="1089" spans="1:1" x14ac:dyDescent="0.3">
      <c r="A1089" s="70"/>
    </row>
    <row r="1090" spans="1:1" x14ac:dyDescent="0.3">
      <c r="A1090" s="70"/>
    </row>
    <row r="1091" spans="1:1" x14ac:dyDescent="0.3">
      <c r="A1091" s="70"/>
    </row>
    <row r="1092" spans="1:1" x14ac:dyDescent="0.3">
      <c r="A1092" s="70"/>
    </row>
    <row r="1093" spans="1:1" x14ac:dyDescent="0.3">
      <c r="A1093" s="70"/>
    </row>
    <row r="1094" spans="1:1" x14ac:dyDescent="0.3">
      <c r="A1094" s="70"/>
    </row>
    <row r="1095" spans="1:1" x14ac:dyDescent="0.3">
      <c r="A1095" s="70"/>
    </row>
    <row r="1096" spans="1:1" x14ac:dyDescent="0.3">
      <c r="A1096" s="70"/>
    </row>
    <row r="1097" spans="1:1" x14ac:dyDescent="0.3">
      <c r="A1097" s="70"/>
    </row>
    <row r="1098" spans="1:1" x14ac:dyDescent="0.3">
      <c r="A1098" s="70"/>
    </row>
    <row r="1099" spans="1:1" x14ac:dyDescent="0.3">
      <c r="A1099" s="70"/>
    </row>
    <row r="1100" spans="1:1" x14ac:dyDescent="0.3">
      <c r="A1100" s="70"/>
    </row>
    <row r="1101" spans="1:1" x14ac:dyDescent="0.3">
      <c r="A1101" s="70"/>
    </row>
    <row r="1102" spans="1:1" x14ac:dyDescent="0.3">
      <c r="A1102" s="70"/>
    </row>
    <row r="1103" spans="1:1" x14ac:dyDescent="0.3">
      <c r="A1103" s="70"/>
    </row>
    <row r="1104" spans="1:1" x14ac:dyDescent="0.3">
      <c r="A1104" s="70"/>
    </row>
    <row r="1105" spans="1:1" x14ac:dyDescent="0.3">
      <c r="A1105" s="70"/>
    </row>
    <row r="1106" spans="1:1" x14ac:dyDescent="0.3">
      <c r="A1106" s="70"/>
    </row>
    <row r="1107" spans="1:1" x14ac:dyDescent="0.3">
      <c r="A1107" s="70"/>
    </row>
    <row r="1108" spans="1:1" x14ac:dyDescent="0.3">
      <c r="A1108" s="70"/>
    </row>
    <row r="1109" spans="1:1" x14ac:dyDescent="0.3">
      <c r="A1109" s="70"/>
    </row>
    <row r="1110" spans="1:1" x14ac:dyDescent="0.3">
      <c r="A1110" s="70"/>
    </row>
    <row r="1111" spans="1:1" x14ac:dyDescent="0.3">
      <c r="A1111" s="70"/>
    </row>
    <row r="1112" spans="1:1" x14ac:dyDescent="0.3">
      <c r="A1112" s="70"/>
    </row>
    <row r="1113" spans="1:1" x14ac:dyDescent="0.3">
      <c r="A1113" s="70"/>
    </row>
    <row r="1114" spans="1:1" x14ac:dyDescent="0.3">
      <c r="A1114" s="70"/>
    </row>
    <row r="1115" spans="1:1" x14ac:dyDescent="0.3">
      <c r="A1115" s="70"/>
    </row>
    <row r="1116" spans="1:1" x14ac:dyDescent="0.3">
      <c r="A1116" s="70"/>
    </row>
    <row r="1117" spans="1:1" x14ac:dyDescent="0.3">
      <c r="A1117" s="70"/>
    </row>
    <row r="1118" spans="1:1" x14ac:dyDescent="0.3">
      <c r="A1118" s="70"/>
    </row>
    <row r="1119" spans="1:1" x14ac:dyDescent="0.3">
      <c r="A1119" s="70"/>
    </row>
    <row r="1120" spans="1:1" x14ac:dyDescent="0.3">
      <c r="A1120" s="70"/>
    </row>
    <row r="1121" spans="1:1" x14ac:dyDescent="0.3">
      <c r="A1121" s="70"/>
    </row>
    <row r="1122" spans="1:1" x14ac:dyDescent="0.3">
      <c r="A1122" s="70"/>
    </row>
    <row r="1123" spans="1:1" x14ac:dyDescent="0.3">
      <c r="A1123" s="70"/>
    </row>
    <row r="1124" spans="1:1" x14ac:dyDescent="0.3">
      <c r="A1124" s="70"/>
    </row>
    <row r="1125" spans="1:1" x14ac:dyDescent="0.3">
      <c r="A1125" s="70"/>
    </row>
    <row r="1126" spans="1:1" x14ac:dyDescent="0.3">
      <c r="A1126" s="70"/>
    </row>
    <row r="1127" spans="1:1" x14ac:dyDescent="0.3">
      <c r="A1127" s="70"/>
    </row>
    <row r="1128" spans="1:1" x14ac:dyDescent="0.3">
      <c r="A1128" s="70"/>
    </row>
    <row r="1129" spans="1:1" x14ac:dyDescent="0.3">
      <c r="A1129" s="70"/>
    </row>
    <row r="1130" spans="1:1" x14ac:dyDescent="0.3">
      <c r="A1130" s="70"/>
    </row>
    <row r="1131" spans="1:1" x14ac:dyDescent="0.3">
      <c r="A1131" s="70"/>
    </row>
    <row r="1132" spans="1:1" x14ac:dyDescent="0.3">
      <c r="A1132" s="70"/>
    </row>
    <row r="1133" spans="1:1" x14ac:dyDescent="0.3">
      <c r="A1133" s="70"/>
    </row>
    <row r="1134" spans="1:1" x14ac:dyDescent="0.3">
      <c r="A1134" s="70"/>
    </row>
    <row r="1135" spans="1:1" x14ac:dyDescent="0.3">
      <c r="A1135" s="70"/>
    </row>
    <row r="1136" spans="1:1" x14ac:dyDescent="0.3">
      <c r="A1136" s="70"/>
    </row>
    <row r="1137" spans="1:1" x14ac:dyDescent="0.3">
      <c r="A1137" s="70"/>
    </row>
    <row r="1138" spans="1:1" x14ac:dyDescent="0.3">
      <c r="A1138" s="70"/>
    </row>
    <row r="1139" spans="1:1" x14ac:dyDescent="0.3">
      <c r="A1139" s="70"/>
    </row>
    <row r="1140" spans="1:1" x14ac:dyDescent="0.3">
      <c r="A1140" s="70"/>
    </row>
    <row r="1141" spans="1:1" x14ac:dyDescent="0.3">
      <c r="A1141" s="70"/>
    </row>
    <row r="1142" spans="1:1" x14ac:dyDescent="0.3">
      <c r="A1142" s="70"/>
    </row>
    <row r="1143" spans="1:1" x14ac:dyDescent="0.3">
      <c r="A1143" s="70"/>
    </row>
    <row r="1144" spans="1:1" x14ac:dyDescent="0.3">
      <c r="A1144" s="70"/>
    </row>
    <row r="1145" spans="1:1" x14ac:dyDescent="0.3">
      <c r="A1145" s="70"/>
    </row>
    <row r="1146" spans="1:1" x14ac:dyDescent="0.3">
      <c r="A1146" s="70"/>
    </row>
    <row r="1147" spans="1:1" x14ac:dyDescent="0.3">
      <c r="A1147" s="70"/>
    </row>
    <row r="1148" spans="1:1" x14ac:dyDescent="0.3">
      <c r="A1148" s="70"/>
    </row>
    <row r="1149" spans="1:1" x14ac:dyDescent="0.3">
      <c r="A1149" s="70"/>
    </row>
    <row r="1150" spans="1:1" x14ac:dyDescent="0.3">
      <c r="A1150" s="70"/>
    </row>
    <row r="1151" spans="1:1" x14ac:dyDescent="0.3">
      <c r="A1151" s="70"/>
    </row>
    <row r="1152" spans="1:1" x14ac:dyDescent="0.3">
      <c r="A1152" s="70"/>
    </row>
    <row r="1153" spans="1:1" x14ac:dyDescent="0.3">
      <c r="A1153" s="70"/>
    </row>
    <row r="1154" spans="1:1" x14ac:dyDescent="0.3">
      <c r="A1154" s="70"/>
    </row>
    <row r="1155" spans="1:1" x14ac:dyDescent="0.3">
      <c r="A1155" s="70"/>
    </row>
    <row r="1156" spans="1:1" x14ac:dyDescent="0.3">
      <c r="A1156" s="70"/>
    </row>
    <row r="1157" spans="1:1" x14ac:dyDescent="0.3">
      <c r="A1157" s="70"/>
    </row>
    <row r="1158" spans="1:1" x14ac:dyDescent="0.3">
      <c r="A1158" s="70"/>
    </row>
    <row r="1159" spans="1:1" x14ac:dyDescent="0.3">
      <c r="A1159" s="70"/>
    </row>
    <row r="1160" spans="1:1" x14ac:dyDescent="0.3">
      <c r="A1160" s="70"/>
    </row>
    <row r="1161" spans="1:1" x14ac:dyDescent="0.3">
      <c r="A1161" s="70"/>
    </row>
    <row r="1162" spans="1:1" x14ac:dyDescent="0.3">
      <c r="A1162" s="70"/>
    </row>
    <row r="1163" spans="1:1" x14ac:dyDescent="0.3">
      <c r="A1163" s="70"/>
    </row>
    <row r="1164" spans="1:1" x14ac:dyDescent="0.3">
      <c r="A1164" s="70"/>
    </row>
    <row r="1165" spans="1:1" x14ac:dyDescent="0.3">
      <c r="A1165" s="70"/>
    </row>
    <row r="1166" spans="1:1" x14ac:dyDescent="0.3">
      <c r="A1166" s="70"/>
    </row>
    <row r="1167" spans="1:1" x14ac:dyDescent="0.3">
      <c r="A1167" s="70"/>
    </row>
    <row r="1168" spans="1:1" x14ac:dyDescent="0.3">
      <c r="A1168" s="70"/>
    </row>
    <row r="1169" spans="1:1" x14ac:dyDescent="0.3">
      <c r="A1169" s="70"/>
    </row>
    <row r="1170" spans="1:1" x14ac:dyDescent="0.3">
      <c r="A1170" s="70"/>
    </row>
    <row r="1171" spans="1:1" x14ac:dyDescent="0.3">
      <c r="A1171" s="70"/>
    </row>
    <row r="1172" spans="1:1" x14ac:dyDescent="0.3">
      <c r="A1172" s="70"/>
    </row>
    <row r="1173" spans="1:1" x14ac:dyDescent="0.3">
      <c r="A1173" s="70"/>
    </row>
    <row r="1174" spans="1:1" x14ac:dyDescent="0.3">
      <c r="A1174" s="70"/>
    </row>
    <row r="1175" spans="1:1" x14ac:dyDescent="0.3">
      <c r="A1175" s="70"/>
    </row>
    <row r="1176" spans="1:1" x14ac:dyDescent="0.3">
      <c r="A1176" s="70"/>
    </row>
    <row r="1177" spans="1:1" x14ac:dyDescent="0.3">
      <c r="A1177" s="70"/>
    </row>
    <row r="1178" spans="1:1" x14ac:dyDescent="0.3">
      <c r="A1178" s="70"/>
    </row>
    <row r="1179" spans="1:1" x14ac:dyDescent="0.3">
      <c r="A1179" s="70"/>
    </row>
    <row r="1180" spans="1:1" x14ac:dyDescent="0.3">
      <c r="A1180" s="70"/>
    </row>
    <row r="1181" spans="1:1" x14ac:dyDescent="0.3">
      <c r="A1181" s="70"/>
    </row>
    <row r="1182" spans="1:1" x14ac:dyDescent="0.3">
      <c r="A1182" s="70"/>
    </row>
    <row r="1183" spans="1:1" x14ac:dyDescent="0.3">
      <c r="A1183" s="70"/>
    </row>
    <row r="1184" spans="1:1" x14ac:dyDescent="0.3">
      <c r="A1184" s="70"/>
    </row>
    <row r="1185" spans="1:1" x14ac:dyDescent="0.3">
      <c r="A1185" s="70"/>
    </row>
    <row r="1186" spans="1:1" x14ac:dyDescent="0.3">
      <c r="A1186" s="70"/>
    </row>
    <row r="1187" spans="1:1" x14ac:dyDescent="0.3">
      <c r="A1187" s="70"/>
    </row>
    <row r="1188" spans="1:1" x14ac:dyDescent="0.3">
      <c r="A1188" s="70"/>
    </row>
    <row r="1189" spans="1:1" x14ac:dyDescent="0.3">
      <c r="A1189" s="70"/>
    </row>
    <row r="1190" spans="1:1" x14ac:dyDescent="0.3">
      <c r="A1190" s="70"/>
    </row>
    <row r="1191" spans="1:1" x14ac:dyDescent="0.3">
      <c r="A1191" s="70"/>
    </row>
    <row r="1192" spans="1:1" x14ac:dyDescent="0.3">
      <c r="A1192" s="70"/>
    </row>
    <row r="1193" spans="1:1" x14ac:dyDescent="0.3">
      <c r="A1193" s="70"/>
    </row>
    <row r="1194" spans="1:1" x14ac:dyDescent="0.3">
      <c r="A1194" s="70"/>
    </row>
    <row r="1195" spans="1:1" x14ac:dyDescent="0.3">
      <c r="A1195" s="70"/>
    </row>
    <row r="1196" spans="1:1" x14ac:dyDescent="0.3">
      <c r="A1196" s="70"/>
    </row>
    <row r="1197" spans="1:1" x14ac:dyDescent="0.3">
      <c r="A1197" s="70"/>
    </row>
    <row r="1198" spans="1:1" x14ac:dyDescent="0.3">
      <c r="A1198" s="70"/>
    </row>
    <row r="1199" spans="1:1" x14ac:dyDescent="0.3">
      <c r="A1199" s="70"/>
    </row>
    <row r="1200" spans="1:1" x14ac:dyDescent="0.3">
      <c r="A1200" s="70"/>
    </row>
    <row r="1201" spans="1:1" x14ac:dyDescent="0.3">
      <c r="A1201" s="70"/>
    </row>
    <row r="1202" spans="1:1" x14ac:dyDescent="0.3">
      <c r="A1202" s="70"/>
    </row>
    <row r="1203" spans="1:1" x14ac:dyDescent="0.3">
      <c r="A1203" s="70"/>
    </row>
    <row r="1204" spans="1:1" x14ac:dyDescent="0.3">
      <c r="A1204" s="70"/>
    </row>
    <row r="1205" spans="1:1" x14ac:dyDescent="0.3">
      <c r="A1205" s="70"/>
    </row>
    <row r="1206" spans="1:1" x14ac:dyDescent="0.3">
      <c r="A1206" s="70"/>
    </row>
    <row r="1207" spans="1:1" x14ac:dyDescent="0.3">
      <c r="A1207" s="70"/>
    </row>
    <row r="1208" spans="1:1" x14ac:dyDescent="0.3">
      <c r="A1208" s="70"/>
    </row>
    <row r="1209" spans="1:1" x14ac:dyDescent="0.3">
      <c r="A1209" s="70"/>
    </row>
    <row r="1210" spans="1:1" x14ac:dyDescent="0.3">
      <c r="A1210" s="70"/>
    </row>
    <row r="1211" spans="1:1" x14ac:dyDescent="0.3">
      <c r="A1211" s="70"/>
    </row>
    <row r="1212" spans="1:1" x14ac:dyDescent="0.3">
      <c r="A1212" s="70"/>
    </row>
    <row r="1213" spans="1:1" x14ac:dyDescent="0.3">
      <c r="A1213" s="70"/>
    </row>
    <row r="1214" spans="1:1" x14ac:dyDescent="0.3">
      <c r="A1214" s="70"/>
    </row>
    <row r="1215" spans="1:1" x14ac:dyDescent="0.3">
      <c r="A1215" s="70"/>
    </row>
    <row r="1216" spans="1:1" x14ac:dyDescent="0.3">
      <c r="A1216" s="70"/>
    </row>
    <row r="1217" spans="1:1" x14ac:dyDescent="0.3">
      <c r="A1217" s="70"/>
    </row>
    <row r="1218" spans="1:1" x14ac:dyDescent="0.3">
      <c r="A1218" s="70"/>
    </row>
    <row r="1219" spans="1:1" x14ac:dyDescent="0.3">
      <c r="A1219" s="70"/>
    </row>
    <row r="1220" spans="1:1" x14ac:dyDescent="0.3">
      <c r="A1220" s="70"/>
    </row>
    <row r="1221" spans="1:1" x14ac:dyDescent="0.3">
      <c r="A1221" s="70"/>
    </row>
    <row r="1222" spans="1:1" x14ac:dyDescent="0.3">
      <c r="A1222" s="70"/>
    </row>
    <row r="1223" spans="1:1" x14ac:dyDescent="0.3">
      <c r="A1223" s="70"/>
    </row>
    <row r="1224" spans="1:1" x14ac:dyDescent="0.3">
      <c r="A1224" s="70"/>
    </row>
    <row r="1225" spans="1:1" x14ac:dyDescent="0.3">
      <c r="A1225" s="70"/>
    </row>
    <row r="1226" spans="1:1" x14ac:dyDescent="0.3">
      <c r="A1226" s="70"/>
    </row>
    <row r="1227" spans="1:1" x14ac:dyDescent="0.3">
      <c r="A1227" s="70"/>
    </row>
    <row r="1228" spans="1:1" x14ac:dyDescent="0.3">
      <c r="A1228" s="70"/>
    </row>
    <row r="1229" spans="1:1" x14ac:dyDescent="0.3">
      <c r="A1229" s="70"/>
    </row>
    <row r="1230" spans="1:1" x14ac:dyDescent="0.3">
      <c r="A1230" s="70"/>
    </row>
    <row r="1231" spans="1:1" x14ac:dyDescent="0.3">
      <c r="A1231" s="70"/>
    </row>
    <row r="1232" spans="1:1" x14ac:dyDescent="0.3">
      <c r="A1232" s="70"/>
    </row>
    <row r="1233" spans="1:1" x14ac:dyDescent="0.3">
      <c r="A1233" s="70"/>
    </row>
    <row r="1234" spans="1:1" x14ac:dyDescent="0.3">
      <c r="A1234" s="70"/>
    </row>
    <row r="1235" spans="1:1" x14ac:dyDescent="0.3">
      <c r="A1235" s="70"/>
    </row>
    <row r="1236" spans="1:1" x14ac:dyDescent="0.3">
      <c r="A1236" s="70"/>
    </row>
    <row r="1237" spans="1:1" x14ac:dyDescent="0.3">
      <c r="A1237" s="70"/>
    </row>
    <row r="1238" spans="1:1" x14ac:dyDescent="0.3">
      <c r="A1238" s="70"/>
    </row>
    <row r="1239" spans="1:1" x14ac:dyDescent="0.3">
      <c r="A1239" s="70"/>
    </row>
    <row r="1240" spans="1:1" x14ac:dyDescent="0.3">
      <c r="A1240" s="70"/>
    </row>
    <row r="1241" spans="1:1" x14ac:dyDescent="0.3">
      <c r="A1241" s="70"/>
    </row>
    <row r="1242" spans="1:1" x14ac:dyDescent="0.3">
      <c r="A1242" s="70"/>
    </row>
    <row r="1243" spans="1:1" x14ac:dyDescent="0.3">
      <c r="A1243" s="70"/>
    </row>
    <row r="1244" spans="1:1" x14ac:dyDescent="0.3">
      <c r="A1244" s="70"/>
    </row>
    <row r="1245" spans="1:1" x14ac:dyDescent="0.3">
      <c r="A1245" s="70"/>
    </row>
    <row r="1246" spans="1:1" x14ac:dyDescent="0.3">
      <c r="A1246" s="70"/>
    </row>
    <row r="1247" spans="1:1" x14ac:dyDescent="0.3">
      <c r="A1247" s="70"/>
    </row>
    <row r="1248" spans="1:1" x14ac:dyDescent="0.3">
      <c r="A1248" s="70"/>
    </row>
    <row r="1249" spans="1:1" x14ac:dyDescent="0.3">
      <c r="A1249" s="70"/>
    </row>
    <row r="1250" spans="1:1" x14ac:dyDescent="0.3">
      <c r="A1250" s="70"/>
    </row>
    <row r="1251" spans="1:1" x14ac:dyDescent="0.3">
      <c r="A1251" s="70"/>
    </row>
    <row r="1252" spans="1:1" x14ac:dyDescent="0.3">
      <c r="A1252" s="70"/>
    </row>
    <row r="1253" spans="1:1" x14ac:dyDescent="0.3">
      <c r="A1253" s="70"/>
    </row>
    <row r="1254" spans="1:1" x14ac:dyDescent="0.3">
      <c r="A1254" s="70"/>
    </row>
    <row r="1255" spans="1:1" x14ac:dyDescent="0.3">
      <c r="A1255" s="70"/>
    </row>
    <row r="1256" spans="1:1" x14ac:dyDescent="0.3">
      <c r="A1256" s="70"/>
    </row>
    <row r="1257" spans="1:1" x14ac:dyDescent="0.3">
      <c r="A1257" s="70"/>
    </row>
    <row r="1258" spans="1:1" x14ac:dyDescent="0.3">
      <c r="A1258" s="70"/>
    </row>
    <row r="1259" spans="1:1" x14ac:dyDescent="0.3">
      <c r="A1259" s="70"/>
    </row>
    <row r="1260" spans="1:1" x14ac:dyDescent="0.3">
      <c r="A1260" s="70"/>
    </row>
    <row r="1261" spans="1:1" x14ac:dyDescent="0.3">
      <c r="A1261" s="70"/>
    </row>
    <row r="1262" spans="1:1" x14ac:dyDescent="0.3">
      <c r="A1262" s="70"/>
    </row>
    <row r="1263" spans="1:1" x14ac:dyDescent="0.3">
      <c r="A1263" s="70"/>
    </row>
    <row r="1264" spans="1:1" x14ac:dyDescent="0.3">
      <c r="A1264" s="70"/>
    </row>
    <row r="1265" spans="1:1" x14ac:dyDescent="0.3">
      <c r="A1265" s="70"/>
    </row>
    <row r="1266" spans="1:1" x14ac:dyDescent="0.3">
      <c r="A1266" s="70"/>
    </row>
    <row r="1267" spans="1:1" x14ac:dyDescent="0.3">
      <c r="A1267" s="70"/>
    </row>
    <row r="1268" spans="1:1" x14ac:dyDescent="0.3">
      <c r="A1268" s="70"/>
    </row>
    <row r="1269" spans="1:1" x14ac:dyDescent="0.3">
      <c r="A1269" s="70"/>
    </row>
    <row r="1270" spans="1:1" x14ac:dyDescent="0.3">
      <c r="A1270" s="70"/>
    </row>
    <row r="1271" spans="1:1" x14ac:dyDescent="0.3">
      <c r="A1271" s="70"/>
    </row>
    <row r="1272" spans="1:1" x14ac:dyDescent="0.3">
      <c r="A1272" s="70"/>
    </row>
    <row r="1273" spans="1:1" x14ac:dyDescent="0.3">
      <c r="A1273" s="70"/>
    </row>
    <row r="1274" spans="1:1" x14ac:dyDescent="0.3">
      <c r="A1274" s="70"/>
    </row>
    <row r="1275" spans="1:1" x14ac:dyDescent="0.3">
      <c r="A1275" s="70"/>
    </row>
    <row r="1276" spans="1:1" x14ac:dyDescent="0.3">
      <c r="A1276" s="70"/>
    </row>
    <row r="1277" spans="1:1" x14ac:dyDescent="0.3">
      <c r="A1277" s="70"/>
    </row>
    <row r="1278" spans="1:1" x14ac:dyDescent="0.3">
      <c r="A1278" s="70"/>
    </row>
    <row r="1279" spans="1:1" x14ac:dyDescent="0.3">
      <c r="A1279" s="70"/>
    </row>
    <row r="1280" spans="1:1" x14ac:dyDescent="0.3">
      <c r="A1280" s="70"/>
    </row>
    <row r="1281" spans="1:1" x14ac:dyDescent="0.3">
      <c r="A1281" s="70"/>
    </row>
    <row r="1282" spans="1:1" x14ac:dyDescent="0.3">
      <c r="A1282" s="70"/>
    </row>
    <row r="1283" spans="1:1" x14ac:dyDescent="0.3">
      <c r="A1283" s="70"/>
    </row>
    <row r="1284" spans="1:1" x14ac:dyDescent="0.3">
      <c r="A1284" s="70"/>
    </row>
    <row r="1285" spans="1:1" x14ac:dyDescent="0.3">
      <c r="A1285" s="70"/>
    </row>
    <row r="1286" spans="1:1" x14ac:dyDescent="0.3">
      <c r="A1286" s="70"/>
    </row>
    <row r="1287" spans="1:1" x14ac:dyDescent="0.3">
      <c r="A1287" s="70"/>
    </row>
    <row r="1288" spans="1:1" x14ac:dyDescent="0.3">
      <c r="A1288" s="70"/>
    </row>
    <row r="1289" spans="1:1" x14ac:dyDescent="0.3">
      <c r="A1289" s="70"/>
    </row>
    <row r="1290" spans="1:1" x14ac:dyDescent="0.3">
      <c r="A1290" s="70"/>
    </row>
    <row r="1291" spans="1:1" x14ac:dyDescent="0.3">
      <c r="A1291" s="70"/>
    </row>
    <row r="1292" spans="1:1" x14ac:dyDescent="0.3">
      <c r="A1292" s="70"/>
    </row>
    <row r="1293" spans="1:1" x14ac:dyDescent="0.3">
      <c r="A1293" s="70"/>
    </row>
    <row r="1294" spans="1:1" x14ac:dyDescent="0.3">
      <c r="A1294" s="70"/>
    </row>
    <row r="1295" spans="1:1" x14ac:dyDescent="0.3">
      <c r="A1295" s="70"/>
    </row>
    <row r="1296" spans="1:1" x14ac:dyDescent="0.3">
      <c r="A1296" s="70"/>
    </row>
    <row r="1297" spans="1:1" x14ac:dyDescent="0.3">
      <c r="A1297" s="70"/>
    </row>
    <row r="1298" spans="1:1" x14ac:dyDescent="0.3">
      <c r="A1298" s="70"/>
    </row>
    <row r="1299" spans="1:1" x14ac:dyDescent="0.3">
      <c r="A1299" s="70"/>
    </row>
    <row r="1300" spans="1:1" x14ac:dyDescent="0.3">
      <c r="A1300" s="70"/>
    </row>
    <row r="1301" spans="1:1" x14ac:dyDescent="0.3">
      <c r="A1301" s="70"/>
    </row>
    <row r="1302" spans="1:1" x14ac:dyDescent="0.3">
      <c r="A1302" s="70"/>
    </row>
    <row r="1303" spans="1:1" x14ac:dyDescent="0.3">
      <c r="A1303" s="70"/>
    </row>
    <row r="1304" spans="1:1" x14ac:dyDescent="0.3">
      <c r="A1304" s="70"/>
    </row>
    <row r="1305" spans="1:1" x14ac:dyDescent="0.3">
      <c r="A1305" s="70"/>
    </row>
    <row r="1306" spans="1:1" x14ac:dyDescent="0.3">
      <c r="A1306" s="70"/>
    </row>
    <row r="1307" spans="1:1" x14ac:dyDescent="0.3">
      <c r="A1307" s="70"/>
    </row>
    <row r="1308" spans="1:1" x14ac:dyDescent="0.3">
      <c r="A1308" s="70"/>
    </row>
    <row r="1309" spans="1:1" x14ac:dyDescent="0.3">
      <c r="A1309" s="70"/>
    </row>
    <row r="1310" spans="1:1" x14ac:dyDescent="0.3">
      <c r="A1310" s="70"/>
    </row>
    <row r="1311" spans="1:1" x14ac:dyDescent="0.3">
      <c r="A1311" s="70"/>
    </row>
    <row r="1312" spans="1:1" x14ac:dyDescent="0.3">
      <c r="A1312" s="70"/>
    </row>
    <row r="1313" spans="1:1" x14ac:dyDescent="0.3">
      <c r="A1313" s="70"/>
    </row>
    <row r="1314" spans="1:1" x14ac:dyDescent="0.3">
      <c r="A1314" s="70"/>
    </row>
    <row r="1315" spans="1:1" x14ac:dyDescent="0.3">
      <c r="A1315" s="70"/>
    </row>
    <row r="1316" spans="1:1" x14ac:dyDescent="0.3">
      <c r="A1316" s="70"/>
    </row>
    <row r="1317" spans="1:1" x14ac:dyDescent="0.3">
      <c r="A1317" s="70"/>
    </row>
    <row r="1318" spans="1:1" x14ac:dyDescent="0.3">
      <c r="A1318" s="70"/>
    </row>
    <row r="1319" spans="1:1" x14ac:dyDescent="0.3">
      <c r="A1319" s="70"/>
    </row>
    <row r="1320" spans="1:1" x14ac:dyDescent="0.3">
      <c r="A1320" s="70"/>
    </row>
    <row r="1321" spans="1:1" x14ac:dyDescent="0.3">
      <c r="A1321" s="70"/>
    </row>
    <row r="1322" spans="1:1" x14ac:dyDescent="0.3">
      <c r="A1322" s="70"/>
    </row>
    <row r="1323" spans="1:1" x14ac:dyDescent="0.3">
      <c r="A1323" s="70"/>
    </row>
    <row r="1324" spans="1:1" x14ac:dyDescent="0.3">
      <c r="A1324" s="70"/>
    </row>
    <row r="1325" spans="1:1" x14ac:dyDescent="0.3">
      <c r="A1325" s="70"/>
    </row>
    <row r="1326" spans="1:1" x14ac:dyDescent="0.3">
      <c r="A1326" s="70"/>
    </row>
    <row r="1327" spans="1:1" x14ac:dyDescent="0.3">
      <c r="A1327" s="70"/>
    </row>
    <row r="1328" spans="1:1" x14ac:dyDescent="0.3">
      <c r="A1328" s="70"/>
    </row>
    <row r="1329" spans="1:1" x14ac:dyDescent="0.3">
      <c r="A1329" s="70"/>
    </row>
    <row r="1330" spans="1:1" x14ac:dyDescent="0.3">
      <c r="A1330" s="70"/>
    </row>
    <row r="1331" spans="1:1" x14ac:dyDescent="0.3">
      <c r="A1331" s="70"/>
    </row>
    <row r="1332" spans="1:1" x14ac:dyDescent="0.3">
      <c r="A1332" s="70"/>
    </row>
    <row r="1333" spans="1:1" x14ac:dyDescent="0.3">
      <c r="A1333" s="70"/>
    </row>
    <row r="1334" spans="1:1" x14ac:dyDescent="0.3">
      <c r="A1334" s="70"/>
    </row>
    <row r="1335" spans="1:1" x14ac:dyDescent="0.3">
      <c r="A1335" s="70"/>
    </row>
    <row r="1336" spans="1:1" x14ac:dyDescent="0.3">
      <c r="A1336" s="70"/>
    </row>
    <row r="1337" spans="1:1" x14ac:dyDescent="0.3">
      <c r="A1337" s="70"/>
    </row>
    <row r="1338" spans="1:1" x14ac:dyDescent="0.3">
      <c r="A1338" s="70"/>
    </row>
    <row r="1339" spans="1:1" x14ac:dyDescent="0.3">
      <c r="A1339" s="70"/>
    </row>
    <row r="1340" spans="1:1" x14ac:dyDescent="0.3">
      <c r="A1340" s="70"/>
    </row>
    <row r="1341" spans="1:1" x14ac:dyDescent="0.3">
      <c r="A1341" s="70"/>
    </row>
    <row r="1342" spans="1:1" x14ac:dyDescent="0.3">
      <c r="A1342" s="70"/>
    </row>
    <row r="1343" spans="1:1" x14ac:dyDescent="0.3">
      <c r="A1343" s="70"/>
    </row>
    <row r="1344" spans="1:1" x14ac:dyDescent="0.3">
      <c r="A1344" s="70"/>
    </row>
    <row r="1345" spans="1:1" x14ac:dyDescent="0.3">
      <c r="A1345" s="70"/>
    </row>
    <row r="1346" spans="1:1" x14ac:dyDescent="0.3">
      <c r="A1346" s="70"/>
    </row>
    <row r="1347" spans="1:1" x14ac:dyDescent="0.3">
      <c r="A1347" s="70"/>
    </row>
    <row r="1348" spans="1:1" x14ac:dyDescent="0.3">
      <c r="A1348" s="70"/>
    </row>
    <row r="1349" spans="1:1" x14ac:dyDescent="0.3">
      <c r="A1349" s="70"/>
    </row>
    <row r="1350" spans="1:1" x14ac:dyDescent="0.3">
      <c r="A1350" s="70"/>
    </row>
    <row r="1351" spans="1:1" x14ac:dyDescent="0.3">
      <c r="A1351" s="70"/>
    </row>
    <row r="1352" spans="1:1" x14ac:dyDescent="0.3">
      <c r="A1352" s="70"/>
    </row>
    <row r="1353" spans="1:1" x14ac:dyDescent="0.3">
      <c r="A1353" s="70"/>
    </row>
    <row r="1354" spans="1:1" x14ac:dyDescent="0.3">
      <c r="A1354" s="70"/>
    </row>
    <row r="1355" spans="1:1" x14ac:dyDescent="0.3">
      <c r="A1355" s="70"/>
    </row>
    <row r="1356" spans="1:1" x14ac:dyDescent="0.3">
      <c r="A1356" s="70"/>
    </row>
    <row r="1357" spans="1:1" x14ac:dyDescent="0.3">
      <c r="A1357" s="70"/>
    </row>
    <row r="1358" spans="1:1" x14ac:dyDescent="0.3">
      <c r="A1358" s="70"/>
    </row>
    <row r="1359" spans="1:1" x14ac:dyDescent="0.3">
      <c r="A1359" s="70"/>
    </row>
    <row r="1360" spans="1:1" x14ac:dyDescent="0.3">
      <c r="A1360" s="70"/>
    </row>
    <row r="1361" spans="1:1" x14ac:dyDescent="0.3">
      <c r="A1361" s="70"/>
    </row>
    <row r="1362" spans="1:1" x14ac:dyDescent="0.3">
      <c r="A1362" s="70"/>
    </row>
    <row r="1363" spans="1:1" x14ac:dyDescent="0.3">
      <c r="A1363" s="70"/>
    </row>
    <row r="1364" spans="1:1" x14ac:dyDescent="0.3">
      <c r="A1364" s="70"/>
    </row>
    <row r="1365" spans="1:1" x14ac:dyDescent="0.3">
      <c r="A1365" s="70"/>
    </row>
    <row r="1366" spans="1:1" x14ac:dyDescent="0.3">
      <c r="A1366" s="70"/>
    </row>
    <row r="1367" spans="1:1" x14ac:dyDescent="0.3">
      <c r="A1367" s="70"/>
    </row>
    <row r="1368" spans="1:1" x14ac:dyDescent="0.3">
      <c r="A1368" s="70"/>
    </row>
    <row r="1369" spans="1:1" x14ac:dyDescent="0.3">
      <c r="A1369" s="70"/>
    </row>
    <row r="1370" spans="1:1" x14ac:dyDescent="0.3">
      <c r="A1370" s="70"/>
    </row>
    <row r="1371" spans="1:1" x14ac:dyDescent="0.3">
      <c r="A1371" s="70"/>
    </row>
    <row r="1372" spans="1:1" x14ac:dyDescent="0.3">
      <c r="A1372" s="70"/>
    </row>
    <row r="1373" spans="1:1" x14ac:dyDescent="0.3">
      <c r="A1373" s="70"/>
    </row>
    <row r="1374" spans="1:1" x14ac:dyDescent="0.3">
      <c r="A1374" s="70"/>
    </row>
    <row r="1375" spans="1:1" x14ac:dyDescent="0.3">
      <c r="A1375" s="70"/>
    </row>
    <row r="1376" spans="1:1" x14ac:dyDescent="0.3">
      <c r="A1376" s="70"/>
    </row>
    <row r="1377" spans="1:1" x14ac:dyDescent="0.3">
      <c r="A1377" s="70"/>
    </row>
    <row r="1378" spans="1:1" x14ac:dyDescent="0.3">
      <c r="A1378" s="70"/>
    </row>
    <row r="1379" spans="1:1" x14ac:dyDescent="0.3">
      <c r="A1379" s="70"/>
    </row>
    <row r="1380" spans="1:1" x14ac:dyDescent="0.3">
      <c r="A1380" s="70"/>
    </row>
    <row r="1381" spans="1:1" x14ac:dyDescent="0.3">
      <c r="A1381" s="70"/>
    </row>
    <row r="1382" spans="1:1" x14ac:dyDescent="0.3">
      <c r="A1382" s="70"/>
    </row>
    <row r="1383" spans="1:1" x14ac:dyDescent="0.3">
      <c r="A1383" s="70"/>
    </row>
    <row r="1384" spans="1:1" x14ac:dyDescent="0.3">
      <c r="A1384" s="70"/>
    </row>
    <row r="1385" spans="1:1" x14ac:dyDescent="0.3">
      <c r="A1385" s="70"/>
    </row>
    <row r="1386" spans="1:1" x14ac:dyDescent="0.3">
      <c r="A1386" s="70"/>
    </row>
    <row r="1387" spans="1:1" x14ac:dyDescent="0.3">
      <c r="A1387" s="70"/>
    </row>
    <row r="1388" spans="1:1" x14ac:dyDescent="0.3">
      <c r="A1388" s="70"/>
    </row>
    <row r="1389" spans="1:1" x14ac:dyDescent="0.3">
      <c r="A1389" s="70"/>
    </row>
    <row r="1390" spans="1:1" x14ac:dyDescent="0.3">
      <c r="A1390" s="70"/>
    </row>
    <row r="1391" spans="1:1" x14ac:dyDescent="0.3">
      <c r="A1391" s="70"/>
    </row>
    <row r="1392" spans="1:1" x14ac:dyDescent="0.3">
      <c r="A1392" s="70"/>
    </row>
    <row r="1393" spans="1:1" x14ac:dyDescent="0.3">
      <c r="A1393" s="70"/>
    </row>
    <row r="1394" spans="1:1" x14ac:dyDescent="0.3">
      <c r="A1394" s="70"/>
    </row>
    <row r="1395" spans="1:1" x14ac:dyDescent="0.3">
      <c r="A1395" s="70"/>
    </row>
    <row r="1396" spans="1:1" x14ac:dyDescent="0.3">
      <c r="A1396" s="70"/>
    </row>
    <row r="1397" spans="1:1" x14ac:dyDescent="0.3">
      <c r="A1397" s="70"/>
    </row>
    <row r="1398" spans="1:1" x14ac:dyDescent="0.3">
      <c r="A1398" s="70"/>
    </row>
    <row r="1399" spans="1:1" x14ac:dyDescent="0.3">
      <c r="A1399" s="70"/>
    </row>
    <row r="1400" spans="1:1" x14ac:dyDescent="0.3">
      <c r="A1400" s="70"/>
    </row>
    <row r="1401" spans="1:1" x14ac:dyDescent="0.3">
      <c r="A1401" s="70"/>
    </row>
    <row r="1402" spans="1:1" x14ac:dyDescent="0.3">
      <c r="A1402" s="70"/>
    </row>
    <row r="1403" spans="1:1" x14ac:dyDescent="0.3">
      <c r="A1403" s="70"/>
    </row>
    <row r="1404" spans="1:1" x14ac:dyDescent="0.3">
      <c r="A1404" s="70"/>
    </row>
    <row r="1405" spans="1:1" x14ac:dyDescent="0.3">
      <c r="A1405" s="70"/>
    </row>
    <row r="1406" spans="1:1" x14ac:dyDescent="0.3">
      <c r="A1406" s="70"/>
    </row>
    <row r="1407" spans="1:1" x14ac:dyDescent="0.3">
      <c r="A1407" s="70"/>
    </row>
    <row r="1408" spans="1:1" x14ac:dyDescent="0.3">
      <c r="A1408" s="70"/>
    </row>
    <row r="1409" spans="1:1" x14ac:dyDescent="0.3">
      <c r="A1409" s="70"/>
    </row>
    <row r="1410" spans="1:1" x14ac:dyDescent="0.3">
      <c r="A1410" s="70"/>
    </row>
    <row r="1411" spans="1:1" x14ac:dyDescent="0.3">
      <c r="A1411" s="70"/>
    </row>
    <row r="1412" spans="1:1" x14ac:dyDescent="0.3">
      <c r="A1412" s="70"/>
    </row>
    <row r="1413" spans="1:1" x14ac:dyDescent="0.3">
      <c r="A1413" s="70"/>
    </row>
    <row r="1414" spans="1:1" x14ac:dyDescent="0.3">
      <c r="A1414" s="70"/>
    </row>
    <row r="1415" spans="1:1" x14ac:dyDescent="0.3">
      <c r="A1415" s="70"/>
    </row>
    <row r="1416" spans="1:1" x14ac:dyDescent="0.3">
      <c r="A1416" s="70"/>
    </row>
    <row r="1417" spans="1:1" x14ac:dyDescent="0.3">
      <c r="A1417" s="70"/>
    </row>
    <row r="1418" spans="1:1" x14ac:dyDescent="0.3">
      <c r="A1418" s="70"/>
    </row>
    <row r="1419" spans="1:1" x14ac:dyDescent="0.3">
      <c r="A1419" s="70"/>
    </row>
    <row r="1420" spans="1:1" x14ac:dyDescent="0.3">
      <c r="A1420" s="70"/>
    </row>
    <row r="1421" spans="1:1" x14ac:dyDescent="0.3">
      <c r="A1421" s="70"/>
    </row>
    <row r="1422" spans="1:1" x14ac:dyDescent="0.3">
      <c r="A1422" s="70"/>
    </row>
    <row r="1423" spans="1:1" x14ac:dyDescent="0.3">
      <c r="A1423" s="70"/>
    </row>
    <row r="1424" spans="1:1" x14ac:dyDescent="0.3">
      <c r="A1424" s="70"/>
    </row>
    <row r="1425" spans="1:1" x14ac:dyDescent="0.3">
      <c r="A1425" s="70"/>
    </row>
    <row r="1426" spans="1:1" x14ac:dyDescent="0.3">
      <c r="A1426" s="70"/>
    </row>
    <row r="1427" spans="1:1" x14ac:dyDescent="0.3">
      <c r="A1427" s="70"/>
    </row>
    <row r="1428" spans="1:1" x14ac:dyDescent="0.3">
      <c r="A1428" s="70"/>
    </row>
    <row r="1429" spans="1:1" x14ac:dyDescent="0.3">
      <c r="A1429" s="70"/>
    </row>
    <row r="1430" spans="1:1" x14ac:dyDescent="0.3">
      <c r="A1430" s="70"/>
    </row>
    <row r="1431" spans="1:1" x14ac:dyDescent="0.3">
      <c r="A1431" s="70"/>
    </row>
    <row r="1432" spans="1:1" x14ac:dyDescent="0.3">
      <c r="A1432" s="70"/>
    </row>
    <row r="1433" spans="1:1" x14ac:dyDescent="0.3">
      <c r="A1433" s="70"/>
    </row>
    <row r="1434" spans="1:1" x14ac:dyDescent="0.3">
      <c r="A1434" s="70"/>
    </row>
    <row r="1435" spans="1:1" x14ac:dyDescent="0.3">
      <c r="A1435" s="70"/>
    </row>
    <row r="1436" spans="1:1" x14ac:dyDescent="0.3">
      <c r="A1436" s="70"/>
    </row>
    <row r="1437" spans="1:1" x14ac:dyDescent="0.3">
      <c r="A1437" s="70"/>
    </row>
    <row r="1438" spans="1:1" x14ac:dyDescent="0.3">
      <c r="A1438" s="70"/>
    </row>
    <row r="1439" spans="1:1" x14ac:dyDescent="0.3">
      <c r="A1439" s="70"/>
    </row>
    <row r="1440" spans="1:1" x14ac:dyDescent="0.3">
      <c r="A1440" s="70"/>
    </row>
    <row r="1441" spans="1:1" x14ac:dyDescent="0.3">
      <c r="A1441" s="70"/>
    </row>
    <row r="1442" spans="1:1" x14ac:dyDescent="0.3">
      <c r="A1442" s="70"/>
    </row>
    <row r="1443" spans="1:1" x14ac:dyDescent="0.3">
      <c r="A1443" s="70"/>
    </row>
    <row r="1444" spans="1:1" x14ac:dyDescent="0.3">
      <c r="A1444" s="70"/>
    </row>
    <row r="1445" spans="1:1" x14ac:dyDescent="0.3">
      <c r="A1445" s="70"/>
    </row>
    <row r="1446" spans="1:1" x14ac:dyDescent="0.3">
      <c r="A1446" s="70"/>
    </row>
    <row r="1447" spans="1:1" x14ac:dyDescent="0.3">
      <c r="A1447" s="70"/>
    </row>
    <row r="1448" spans="1:1" x14ac:dyDescent="0.3">
      <c r="A1448" s="70"/>
    </row>
    <row r="1449" spans="1:1" x14ac:dyDescent="0.3">
      <c r="A1449" s="70"/>
    </row>
    <row r="1450" spans="1:1" x14ac:dyDescent="0.3">
      <c r="A1450" s="70"/>
    </row>
    <row r="1451" spans="1:1" x14ac:dyDescent="0.3">
      <c r="A1451" s="70"/>
    </row>
    <row r="1452" spans="1:1" x14ac:dyDescent="0.3">
      <c r="A1452" s="70"/>
    </row>
    <row r="1453" spans="1:1" x14ac:dyDescent="0.3">
      <c r="A1453" s="70"/>
    </row>
    <row r="1454" spans="1:1" x14ac:dyDescent="0.3">
      <c r="A1454" s="70"/>
    </row>
    <row r="1455" spans="1:1" x14ac:dyDescent="0.3">
      <c r="A1455" s="70"/>
    </row>
    <row r="1456" spans="1:1" x14ac:dyDescent="0.3">
      <c r="A1456" s="70"/>
    </row>
    <row r="1457" spans="1:1" x14ac:dyDescent="0.3">
      <c r="A1457" s="70"/>
    </row>
    <row r="1458" spans="1:1" x14ac:dyDescent="0.3">
      <c r="A1458" s="70"/>
    </row>
    <row r="1459" spans="1:1" x14ac:dyDescent="0.3">
      <c r="A1459" s="70"/>
    </row>
    <row r="1460" spans="1:1" x14ac:dyDescent="0.3">
      <c r="A1460" s="70"/>
    </row>
    <row r="1461" spans="1:1" x14ac:dyDescent="0.3">
      <c r="A1461" s="70"/>
    </row>
    <row r="1462" spans="1:1" x14ac:dyDescent="0.3">
      <c r="A1462" s="70"/>
    </row>
    <row r="1463" spans="1:1" x14ac:dyDescent="0.3">
      <c r="A1463" s="70"/>
    </row>
    <row r="1464" spans="1:1" x14ac:dyDescent="0.3">
      <c r="A1464" s="70"/>
    </row>
    <row r="1465" spans="1:1" x14ac:dyDescent="0.3">
      <c r="A1465" s="70"/>
    </row>
    <row r="1466" spans="1:1" x14ac:dyDescent="0.3">
      <c r="A1466" s="70"/>
    </row>
    <row r="1467" spans="1:1" x14ac:dyDescent="0.3">
      <c r="A1467" s="70"/>
    </row>
    <row r="1468" spans="1:1" x14ac:dyDescent="0.3">
      <c r="A1468" s="70"/>
    </row>
    <row r="1469" spans="1:1" x14ac:dyDescent="0.3">
      <c r="A1469" s="70"/>
    </row>
    <row r="1470" spans="1:1" x14ac:dyDescent="0.3">
      <c r="A1470" s="70"/>
    </row>
    <row r="1471" spans="1:1" x14ac:dyDescent="0.3">
      <c r="A1471" s="70"/>
    </row>
    <row r="1472" spans="1:1" x14ac:dyDescent="0.3">
      <c r="A1472" s="70"/>
    </row>
    <row r="1473" spans="1:1" x14ac:dyDescent="0.3">
      <c r="A1473" s="7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6</vt:i4>
      </vt:variant>
    </vt:vector>
  </HeadingPairs>
  <TitlesOfParts>
    <vt:vector size="20" baseType="lpstr">
      <vt:lpstr>MAIN TAB</vt:lpstr>
      <vt:lpstr>MORE</vt:lpstr>
      <vt:lpstr>MSA TAB</vt:lpstr>
      <vt:lpstr>ITEM BAL(WMS-MFG-PURCH)</vt:lpstr>
      <vt:lpstr>PRICING</vt:lpstr>
      <vt:lpstr>IT CHECKLIST</vt:lpstr>
      <vt:lpstr>UNITS OF MEASURE</vt:lpstr>
      <vt:lpstr>DIVISIONS LISTING</vt:lpstr>
      <vt:lpstr>CLASS LISTING</vt:lpstr>
      <vt:lpstr>COMMODITY CODES</vt:lpstr>
      <vt:lpstr>BRAND LABELS</vt:lpstr>
      <vt:lpstr>MSA CATEGORIES</vt:lpstr>
      <vt:lpstr>BURDEN CODES</vt:lpstr>
      <vt:lpstr>OTHER MIS CODES</vt:lpstr>
      <vt:lpstr>'IT CHECKLIST'!Print_Area</vt:lpstr>
      <vt:lpstr>'ITEM BAL(WMS-MFG-PURCH)'!Print_Area</vt:lpstr>
      <vt:lpstr>'MAIN TAB'!Print_Area</vt:lpstr>
      <vt:lpstr>MORE!Print_Area</vt:lpstr>
      <vt:lpstr>'MSA TAB'!Print_Area</vt:lpstr>
      <vt:lpstr>PRICING!Print_Area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 Kalinyak</dc:creator>
  <cp:lastModifiedBy>Niki Kalinyak</cp:lastModifiedBy>
  <cp:lastPrinted>2025-03-20T15:33:25Z</cp:lastPrinted>
  <dcterms:created xsi:type="dcterms:W3CDTF">2025-01-04T13:20:52Z</dcterms:created>
  <dcterms:modified xsi:type="dcterms:W3CDTF">2025-05-09T14:55:45Z</dcterms:modified>
</cp:coreProperties>
</file>